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ropbox\My PC (WIN-ETTECEAAUVJ)\Desktop\CSRDG\"/>
    </mc:Choice>
  </mc:AlternateContent>
  <bookViews>
    <workbookView xWindow="4290" yWindow="3420" windowWidth="17250" windowHeight="8940" tabRatio="774" firstSheet="1" activeTab="3"/>
  </bookViews>
  <sheets>
    <sheet name="ინსტრუქცია" sheetId="8" r:id="rId1"/>
    <sheet name="წარმოების - გაყიდვების პროგნოზი" sheetId="4" r:id="rId2"/>
    <sheet name="მოგება  -  ზარალის ცხრილი" sheetId="2" r:id="rId3"/>
    <sheet name="ფულადი სახსრების მიმოქცევა" sheetId="1" r:id="rId4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2" l="1"/>
  <c r="G37" i="2"/>
  <c r="H37" i="2"/>
  <c r="I37" i="2"/>
  <c r="J37" i="2"/>
  <c r="K37" i="2"/>
  <c r="L37" i="2"/>
  <c r="M37" i="2"/>
  <c r="N37" i="2"/>
  <c r="O37" i="2"/>
  <c r="P37" i="2"/>
  <c r="E37" i="2"/>
  <c r="D9" i="1" l="1"/>
  <c r="H9" i="1"/>
  <c r="I9" i="1"/>
  <c r="J9" i="1"/>
  <c r="K9" i="1"/>
  <c r="L9" i="1"/>
  <c r="M9" i="1"/>
  <c r="N9" i="1"/>
  <c r="G9" i="1"/>
  <c r="J12" i="4"/>
  <c r="O21" i="4"/>
  <c r="O17" i="4"/>
  <c r="O8" i="4"/>
  <c r="F21" i="4"/>
  <c r="I18" i="2"/>
  <c r="J18" i="2"/>
  <c r="K18" i="2"/>
  <c r="L18" i="2"/>
  <c r="M18" i="2"/>
  <c r="N18" i="2"/>
  <c r="O18" i="2"/>
  <c r="P18" i="2"/>
  <c r="H18" i="2"/>
  <c r="Q18" i="2" s="1"/>
  <c r="P8" i="2"/>
  <c r="J8" i="2"/>
  <c r="K8" i="2"/>
  <c r="L8" i="2"/>
  <c r="M8" i="2"/>
  <c r="N8" i="2"/>
  <c r="O8" i="2"/>
  <c r="I8" i="2"/>
  <c r="Q8" i="2" s="1"/>
  <c r="F9" i="1"/>
  <c r="E9" i="1"/>
  <c r="C9" i="1"/>
  <c r="B16" i="2" l="1"/>
  <c r="B17" i="2"/>
  <c r="B18" i="2"/>
  <c r="B19" i="2"/>
  <c r="B20" i="2"/>
  <c r="B15" i="2"/>
  <c r="B7" i="2"/>
  <c r="B8" i="2"/>
  <c r="B9" i="2"/>
  <c r="B10" i="2"/>
  <c r="B11" i="2"/>
  <c r="B6" i="2"/>
  <c r="B17" i="4"/>
  <c r="B16" i="4"/>
  <c r="B18" i="4"/>
  <c r="B19" i="4"/>
  <c r="B20" i="4"/>
  <c r="B15" i="4"/>
  <c r="O13" i="1" l="1"/>
  <c r="E6" i="2" l="1"/>
  <c r="E15" i="2" l="1"/>
  <c r="F16" i="2" l="1"/>
  <c r="G16" i="2"/>
  <c r="H16" i="2"/>
  <c r="I16" i="2"/>
  <c r="J16" i="2"/>
  <c r="K16" i="2"/>
  <c r="L16" i="2"/>
  <c r="M16" i="2"/>
  <c r="N16" i="2"/>
  <c r="O16" i="2"/>
  <c r="P16" i="2"/>
  <c r="F17" i="2"/>
  <c r="G17" i="2"/>
  <c r="H17" i="2"/>
  <c r="I17" i="2"/>
  <c r="J17" i="2"/>
  <c r="K17" i="2"/>
  <c r="L17" i="2"/>
  <c r="M17" i="2"/>
  <c r="N17" i="2"/>
  <c r="O17" i="2"/>
  <c r="P17" i="2"/>
  <c r="F19" i="2"/>
  <c r="G19" i="2"/>
  <c r="H19" i="2"/>
  <c r="I19" i="2"/>
  <c r="J19" i="2"/>
  <c r="K19" i="2"/>
  <c r="L19" i="2"/>
  <c r="M19" i="2"/>
  <c r="N19" i="2"/>
  <c r="O19" i="2"/>
  <c r="P19" i="2"/>
  <c r="F20" i="2"/>
  <c r="G20" i="2"/>
  <c r="H20" i="2"/>
  <c r="I20" i="2"/>
  <c r="J20" i="2"/>
  <c r="K20" i="2"/>
  <c r="L20" i="2"/>
  <c r="M20" i="2"/>
  <c r="N20" i="2"/>
  <c r="O20" i="2"/>
  <c r="P20" i="2"/>
  <c r="E20" i="2"/>
  <c r="E19" i="2"/>
  <c r="E17" i="2"/>
  <c r="E16" i="2"/>
  <c r="E21" i="2" s="1"/>
  <c r="F15" i="2"/>
  <c r="G15" i="2"/>
  <c r="H15" i="2"/>
  <c r="I15" i="2"/>
  <c r="J15" i="2"/>
  <c r="K15" i="2"/>
  <c r="L15" i="2"/>
  <c r="M15" i="2"/>
  <c r="N15" i="2"/>
  <c r="O15" i="2"/>
  <c r="P15" i="2"/>
  <c r="F7" i="2"/>
  <c r="G7" i="2"/>
  <c r="H7" i="2"/>
  <c r="I7" i="2"/>
  <c r="J7" i="2"/>
  <c r="K7" i="2"/>
  <c r="L7" i="2"/>
  <c r="M7" i="2"/>
  <c r="N7" i="2"/>
  <c r="O7" i="2"/>
  <c r="P7" i="2"/>
  <c r="F9" i="2"/>
  <c r="G9" i="2"/>
  <c r="H9" i="2"/>
  <c r="I9" i="2"/>
  <c r="J9" i="2"/>
  <c r="K9" i="2"/>
  <c r="L9" i="2"/>
  <c r="M9" i="2"/>
  <c r="N9" i="2"/>
  <c r="O9" i="2"/>
  <c r="P9" i="2"/>
  <c r="F10" i="2"/>
  <c r="G10" i="2"/>
  <c r="H10" i="2"/>
  <c r="I10" i="2"/>
  <c r="J10" i="2"/>
  <c r="K10" i="2"/>
  <c r="L10" i="2"/>
  <c r="M10" i="2"/>
  <c r="N10" i="2"/>
  <c r="O10" i="2"/>
  <c r="P10" i="2"/>
  <c r="F11" i="2"/>
  <c r="G11" i="2"/>
  <c r="H11" i="2"/>
  <c r="I11" i="2"/>
  <c r="J11" i="2"/>
  <c r="K11" i="2"/>
  <c r="L11" i="2"/>
  <c r="M11" i="2"/>
  <c r="N11" i="2"/>
  <c r="O11" i="2"/>
  <c r="P11" i="2"/>
  <c r="E11" i="2"/>
  <c r="E10" i="2"/>
  <c r="E9" i="2"/>
  <c r="E7" i="2"/>
  <c r="F6" i="2"/>
  <c r="G6" i="2"/>
  <c r="H6" i="2"/>
  <c r="I6" i="2"/>
  <c r="J6" i="2"/>
  <c r="K6" i="2"/>
  <c r="L6" i="2"/>
  <c r="M6" i="2"/>
  <c r="N6" i="2"/>
  <c r="O6" i="2"/>
  <c r="P6" i="2"/>
  <c r="Q7" i="2" l="1"/>
  <c r="O15" i="4"/>
  <c r="O16" i="4"/>
  <c r="Q17" i="2" l="1"/>
  <c r="Q16" i="2"/>
  <c r="O7" i="4"/>
  <c r="O9" i="4"/>
  <c r="O18" i="4"/>
  <c r="Q9" i="2"/>
  <c r="Q10" i="2"/>
  <c r="Q11" i="2"/>
  <c r="O6" i="4" l="1"/>
  <c r="E36" i="2"/>
  <c r="E38" i="2" l="1"/>
  <c r="N21" i="4"/>
  <c r="M21" i="4"/>
  <c r="L21" i="4"/>
  <c r="K21" i="4"/>
  <c r="J21" i="4"/>
  <c r="I21" i="4"/>
  <c r="H21" i="4"/>
  <c r="G21" i="4"/>
  <c r="E21" i="4"/>
  <c r="D21" i="4"/>
  <c r="C21" i="4"/>
  <c r="O20" i="4"/>
  <c r="O19" i="4"/>
  <c r="E12" i="2" l="1"/>
  <c r="F36" i="2" l="1"/>
  <c r="G36" i="2"/>
  <c r="H36" i="2"/>
  <c r="I36" i="2"/>
  <c r="J36" i="2"/>
  <c r="K36" i="2"/>
  <c r="L36" i="2"/>
  <c r="M36" i="2"/>
  <c r="N36" i="2"/>
  <c r="O36" i="2"/>
  <c r="P36" i="2"/>
  <c r="O12" i="2"/>
  <c r="G12" i="2"/>
  <c r="Q27" i="2"/>
  <c r="Q28" i="2"/>
  <c r="Q29" i="2"/>
  <c r="Q30" i="2"/>
  <c r="Q31" i="2"/>
  <c r="Q32" i="2"/>
  <c r="Q33" i="2"/>
  <c r="Q34" i="2"/>
  <c r="Q35" i="2"/>
  <c r="E12" i="4"/>
  <c r="O10" i="4"/>
  <c r="M38" i="2" l="1"/>
  <c r="I38" i="2"/>
  <c r="P38" i="2"/>
  <c r="L38" i="2"/>
  <c r="H38" i="2"/>
  <c r="O38" i="2"/>
  <c r="K38" i="2"/>
  <c r="G38" i="2"/>
  <c r="N38" i="2"/>
  <c r="J38" i="2"/>
  <c r="F38" i="2"/>
  <c r="Q36" i="2"/>
  <c r="K12" i="2"/>
  <c r="N12" i="2"/>
  <c r="C14" i="1"/>
  <c r="P21" i="2"/>
  <c r="N12" i="1" s="1"/>
  <c r="N14" i="1" s="1"/>
  <c r="H21" i="2"/>
  <c r="O21" i="2"/>
  <c r="M12" i="1" s="1"/>
  <c r="M14" i="1" s="1"/>
  <c r="K21" i="2"/>
  <c r="I12" i="1" s="1"/>
  <c r="G21" i="2"/>
  <c r="E12" i="1" s="1"/>
  <c r="D12" i="4"/>
  <c r="J12" i="2"/>
  <c r="H12" i="2"/>
  <c r="C12" i="4"/>
  <c r="G12" i="4"/>
  <c r="K12" i="4"/>
  <c r="O11" i="4"/>
  <c r="N12" i="4"/>
  <c r="M12" i="4"/>
  <c r="I12" i="4"/>
  <c r="L12" i="4"/>
  <c r="H12" i="4"/>
  <c r="F12" i="4"/>
  <c r="Q38" i="2" l="1"/>
  <c r="E14" i="1"/>
  <c r="F12" i="1"/>
  <c r="F14" i="1" s="1"/>
  <c r="I14" i="1"/>
  <c r="O12" i="4"/>
  <c r="P12" i="2"/>
  <c r="J21" i="2"/>
  <c r="F12" i="2"/>
  <c r="F21" i="2"/>
  <c r="N21" i="2"/>
  <c r="L12" i="2"/>
  <c r="Q6" i="2"/>
  <c r="I12" i="2"/>
  <c r="L21" i="2"/>
  <c r="I21" i="2"/>
  <c r="M21" i="2"/>
  <c r="M12" i="2"/>
  <c r="L12" i="1" l="1"/>
  <c r="L14" i="1" s="1"/>
  <c r="G12" i="1"/>
  <c r="G14" i="1" s="1"/>
  <c r="H12" i="1"/>
  <c r="H14" i="1" s="1"/>
  <c r="D12" i="1"/>
  <c r="K12" i="1"/>
  <c r="K14" i="1" s="1"/>
  <c r="J12" i="1"/>
  <c r="J14" i="1" s="1"/>
  <c r="E23" i="2"/>
  <c r="E40" i="2" s="1"/>
  <c r="O12" i="1" l="1"/>
  <c r="O14" i="1" s="1"/>
  <c r="D14" i="1"/>
  <c r="Q26" i="2"/>
  <c r="Q15" i="2"/>
  <c r="E41" i="2" l="1"/>
  <c r="Q20" i="2" l="1"/>
  <c r="Q19" i="2"/>
  <c r="D7" i="1"/>
  <c r="I23" i="2" l="1"/>
  <c r="I40" i="2" s="1"/>
  <c r="G7" i="1"/>
  <c r="G10" i="1" s="1"/>
  <c r="M23" i="2"/>
  <c r="M40" i="2" s="1"/>
  <c r="K7" i="1"/>
  <c r="K10" i="1" s="1"/>
  <c r="J23" i="2"/>
  <c r="J40" i="2" s="1"/>
  <c r="H7" i="1"/>
  <c r="H10" i="1" s="1"/>
  <c r="N23" i="2"/>
  <c r="N40" i="2" s="1"/>
  <c r="L7" i="1"/>
  <c r="L10" i="1" s="1"/>
  <c r="O23" i="2"/>
  <c r="O40" i="2" s="1"/>
  <c r="M7" i="1"/>
  <c r="M10" i="1" s="1"/>
  <c r="G23" i="2"/>
  <c r="G40" i="2" s="1"/>
  <c r="E7" i="1"/>
  <c r="E10" i="1" s="1"/>
  <c r="K23" i="2"/>
  <c r="K40" i="2" s="1"/>
  <c r="I7" i="1"/>
  <c r="I10" i="1" s="1"/>
  <c r="H23" i="2"/>
  <c r="H40" i="2" s="1"/>
  <c r="F7" i="1"/>
  <c r="F10" i="1" s="1"/>
  <c r="L23" i="2"/>
  <c r="L40" i="2" s="1"/>
  <c r="J7" i="1"/>
  <c r="J10" i="1" s="1"/>
  <c r="P23" i="2"/>
  <c r="P40" i="2" s="1"/>
  <c r="N7" i="1"/>
  <c r="N10" i="1" s="1"/>
  <c r="F23" i="2"/>
  <c r="Q12" i="2"/>
  <c r="Q21" i="2"/>
  <c r="F40" i="2" l="1"/>
  <c r="F41" i="2" s="1"/>
  <c r="O7" i="1"/>
  <c r="Q23" i="2"/>
  <c r="Q40" i="2" s="1"/>
  <c r="Q43" i="2" s="1"/>
  <c r="G41" i="2" l="1"/>
  <c r="H41" i="2" s="1"/>
  <c r="I41" i="2" l="1"/>
  <c r="J41" i="2" s="1"/>
  <c r="O9" i="1"/>
  <c r="D10" i="1"/>
  <c r="O8" i="1"/>
  <c r="K41" i="2" l="1"/>
  <c r="L41" i="2" s="1"/>
  <c r="M41" i="2" s="1"/>
  <c r="N41" i="2" s="1"/>
  <c r="O41" i="2" s="1"/>
  <c r="P41" i="2" s="1"/>
  <c r="C10" i="1"/>
  <c r="C16" i="1" s="1"/>
  <c r="D5" i="1" s="1"/>
  <c r="O10" i="1"/>
  <c r="D16" i="1" l="1"/>
  <c r="E5" i="1" s="1"/>
  <c r="E16" i="1" s="1"/>
  <c r="F5" i="1" s="1"/>
  <c r="F16" i="1" s="1"/>
  <c r="G5" i="1" s="1"/>
  <c r="G16" i="1" s="1"/>
  <c r="H5" i="1" s="1"/>
  <c r="H16" i="1" s="1"/>
  <c r="I5" i="1" s="1"/>
  <c r="I16" i="1" s="1"/>
  <c r="J5" i="1" s="1"/>
  <c r="J16" i="1" s="1"/>
  <c r="K5" i="1" s="1"/>
  <c r="K16" i="1" s="1"/>
  <c r="L5" i="1" s="1"/>
  <c r="L16" i="1" s="1"/>
  <c r="M5" i="1" s="1"/>
  <c r="M16" i="1" s="1"/>
  <c r="N5" i="1" s="1"/>
  <c r="N16" i="1" s="1"/>
</calcChain>
</file>

<file path=xl/comments1.xml><?xml version="1.0" encoding="utf-8"?>
<comments xmlns="http://schemas.openxmlformats.org/spreadsheetml/2006/main">
  <authors>
    <author>AR</author>
  </authors>
  <commentList>
    <comment ref="C5" authorId="0" shapeId="0">
      <text>
        <r>
          <rPr>
            <b/>
            <sz val="9"/>
            <color indexed="81"/>
            <rFont val="Segoe UI"/>
            <charset val="1"/>
          </rPr>
          <t>AR:</t>
        </r>
        <r>
          <rPr>
            <sz val="9"/>
            <color indexed="81"/>
            <rFont val="Segoe UI"/>
            <charset val="1"/>
          </rPr>
          <t xml:space="preserve">
ერთეულის ფასი</t>
        </r>
      </text>
    </comment>
    <comment ref="C14" authorId="0" shapeId="0">
      <text>
        <r>
          <rPr>
            <b/>
            <sz val="9"/>
            <color indexed="81"/>
            <rFont val="Segoe UI"/>
            <charset val="1"/>
          </rPr>
          <t>AR:</t>
        </r>
        <r>
          <rPr>
            <sz val="9"/>
            <color indexed="81"/>
            <rFont val="Segoe UI"/>
            <charset val="1"/>
          </rPr>
          <t xml:space="preserve">
ცვალებადი ხარჯი ერთეულის
</t>
        </r>
      </text>
    </comment>
  </commentList>
</comments>
</file>

<file path=xl/sharedStrings.xml><?xml version="1.0" encoding="utf-8"?>
<sst xmlns="http://schemas.openxmlformats.org/spreadsheetml/2006/main" count="128" uniqueCount="90">
  <si>
    <t>I წელი</t>
  </si>
  <si>
    <t>ჯამი</t>
  </si>
  <si>
    <t>ფულის შემოდინება</t>
  </si>
  <si>
    <t>გაყიდვებიდან/ მომსახურებიდან შემოდინება</t>
  </si>
  <si>
    <t>გრანტის შემოდინება</t>
  </si>
  <si>
    <t>ფული პერიოდის ბოლოს         D= A+B-C</t>
  </si>
  <si>
    <t>გასავლების ჯამი                            C</t>
  </si>
  <si>
    <t>შემოდინების ჯამი                              B</t>
  </si>
  <si>
    <t>ფული პერიოდის დასაწყისში     A</t>
  </si>
  <si>
    <t>ცვალებადი/პირდაპირი ხარჯები</t>
  </si>
  <si>
    <t>გაყიდვები ცალებში</t>
  </si>
  <si>
    <t>პროდუქციის/მომსახურების  რეალიზაცია/გაყიდვები</t>
  </si>
  <si>
    <r>
      <rPr>
        <b/>
        <sz val="10"/>
        <color rgb="FFFF0000"/>
        <rFont val="Calibri"/>
        <family val="2"/>
        <scheme val="minor"/>
      </rPr>
      <t>U</t>
    </r>
    <r>
      <rPr>
        <b/>
        <sz val="10"/>
        <color theme="1"/>
        <rFont val="Calibri"/>
        <family val="2"/>
        <scheme val="minor"/>
      </rPr>
      <t xml:space="preserve"> - რეალიზაციის/გაყიდვების ჯამი                 </t>
    </r>
  </si>
  <si>
    <r>
      <rPr>
        <b/>
        <sz val="10"/>
        <color rgb="FFFF0000"/>
        <rFont val="Calibri"/>
        <family val="2"/>
        <scheme val="minor"/>
      </rPr>
      <t>Kv</t>
    </r>
    <r>
      <rPr>
        <b/>
        <sz val="10"/>
        <color theme="1"/>
        <rFont val="Calibri"/>
        <family val="2"/>
        <scheme val="minor"/>
      </rPr>
      <t xml:space="preserve"> - ცვალებადი/პირდაპირი ხარჯების ჯამი      </t>
    </r>
  </si>
  <si>
    <r>
      <rPr>
        <b/>
        <sz val="10"/>
        <color rgb="FFFF0000"/>
        <rFont val="Calibri"/>
        <family val="2"/>
        <scheme val="minor"/>
      </rPr>
      <t xml:space="preserve">G2 </t>
    </r>
    <r>
      <rPr>
        <b/>
        <sz val="10"/>
        <color theme="1"/>
        <rFont val="Calibri"/>
        <family val="2"/>
        <scheme val="minor"/>
      </rPr>
      <t xml:space="preserve">- მოგება                              </t>
    </r>
    <r>
      <rPr>
        <b/>
        <sz val="10"/>
        <color rgb="FFFF0000"/>
        <rFont val="Calibri"/>
        <family val="2"/>
        <scheme val="minor"/>
      </rPr>
      <t xml:space="preserve"> G2 = G1 - Kf</t>
    </r>
  </si>
  <si>
    <r>
      <rPr>
        <b/>
        <sz val="10"/>
        <color rgb="FFFF0000"/>
        <rFont val="Calibri"/>
        <family val="2"/>
        <scheme val="minor"/>
      </rPr>
      <t>T</t>
    </r>
    <r>
      <rPr>
        <b/>
        <sz val="10"/>
        <color theme="1"/>
        <rFont val="Calibri"/>
        <family val="2"/>
        <scheme val="minor"/>
      </rPr>
      <t xml:space="preserve"> - მოგების გადასახადი          </t>
    </r>
    <r>
      <rPr>
        <b/>
        <sz val="10"/>
        <color rgb="FFFF0000"/>
        <rFont val="Calibri"/>
        <family val="2"/>
        <scheme val="minor"/>
      </rPr>
      <t>G2-(G2*15%)</t>
    </r>
  </si>
  <si>
    <r>
      <rPr>
        <b/>
        <sz val="10"/>
        <color rgb="FFFF0000"/>
        <rFont val="Calibri"/>
        <family val="2"/>
        <scheme val="minor"/>
      </rPr>
      <t xml:space="preserve">G3 </t>
    </r>
    <r>
      <rPr>
        <b/>
        <sz val="10"/>
        <color theme="1"/>
        <rFont val="Calibri"/>
        <family val="2"/>
        <scheme val="minor"/>
      </rPr>
      <t xml:space="preserve">- მთლიანი წმინდა მოგება                    </t>
    </r>
    <r>
      <rPr>
        <b/>
        <sz val="10"/>
        <color rgb="FFFF0000"/>
        <rFont val="Calibri"/>
        <family val="2"/>
        <scheme val="minor"/>
      </rPr>
      <t>G3 = G2 - T</t>
    </r>
  </si>
  <si>
    <r>
      <rPr>
        <b/>
        <sz val="10"/>
        <color theme="1"/>
        <rFont val="Calibri"/>
        <family val="2"/>
        <scheme val="minor"/>
      </rPr>
      <t>დაგროვილი მოგება</t>
    </r>
    <r>
      <rPr>
        <sz val="10"/>
        <color theme="1"/>
        <rFont val="Calibri"/>
        <family val="2"/>
        <scheme val="minor"/>
      </rPr>
      <t xml:space="preserve"> (</t>
    </r>
    <r>
      <rPr>
        <i/>
        <sz val="10"/>
        <color theme="1"/>
        <rFont val="Calibri"/>
        <family val="2"/>
        <scheme val="minor"/>
      </rPr>
      <t>მიმდინარე თვის მოგებას პლუს წინა თვის მოგება</t>
    </r>
    <r>
      <rPr>
        <sz val="10"/>
        <color theme="1"/>
        <rFont val="Calibri"/>
        <family val="2"/>
        <scheme val="minor"/>
      </rPr>
      <t>)</t>
    </r>
  </si>
  <si>
    <t>შენიშვნა / კომენტარი</t>
  </si>
  <si>
    <t>ეს ზოლი გიჩვენებთ, როდის გადახვედით მოგების ზონაში (Break Even)</t>
  </si>
  <si>
    <t>მოგების გაანგარიშება</t>
  </si>
  <si>
    <t>მოგება - ზარალი</t>
  </si>
  <si>
    <t>ფულადი სახსრების  მიმოქცევა - Cash Flow</t>
  </si>
  <si>
    <t>ფიქსირებული/საერთო/არაპირდაპირი/ზედნადები ხარჯები</t>
  </si>
  <si>
    <r>
      <rPr>
        <b/>
        <sz val="10"/>
        <color rgb="FFFF0000"/>
        <rFont val="Calibri"/>
        <family val="2"/>
        <scheme val="minor"/>
      </rPr>
      <t xml:space="preserve">Kf </t>
    </r>
    <r>
      <rPr>
        <b/>
        <sz val="10"/>
        <color theme="1"/>
        <rFont val="Calibri"/>
        <family val="2"/>
        <scheme val="minor"/>
      </rPr>
      <t xml:space="preserve">- ფიქს./საერთო/არაპირდაპირი/ზედნადები ხარჯების ჯამი     </t>
    </r>
  </si>
  <si>
    <r>
      <rPr>
        <b/>
        <sz val="10"/>
        <color rgb="FFFF0000"/>
        <rFont val="Calibri"/>
        <family val="2"/>
        <scheme val="minor"/>
      </rPr>
      <t>G1</t>
    </r>
    <r>
      <rPr>
        <b/>
        <sz val="10"/>
        <color theme="1"/>
        <rFont val="Calibri"/>
        <family val="2"/>
        <scheme val="minor"/>
      </rPr>
      <t xml:space="preserve"> - საერთო მოგება / (ბრუტო მოგება)                          </t>
    </r>
    <r>
      <rPr>
        <b/>
        <sz val="10"/>
        <color rgb="FFFF0000"/>
        <rFont val="Calibri"/>
        <family val="2"/>
        <scheme val="minor"/>
      </rPr>
      <t>G1 = U - Kv</t>
    </r>
  </si>
  <si>
    <t>წარმოება ცალებში</t>
  </si>
  <si>
    <t>წარმოების და გაყიდვების პროგნოზი</t>
  </si>
  <si>
    <t>ცვეთა / ამორტიზაცია</t>
  </si>
  <si>
    <r>
      <rPr>
        <b/>
        <sz val="10"/>
        <color rgb="FFFF0000"/>
        <rFont val="Calibri"/>
        <family val="2"/>
        <scheme val="minor"/>
      </rPr>
      <t xml:space="preserve">Kf </t>
    </r>
    <r>
      <rPr>
        <b/>
        <sz val="10"/>
        <color theme="1"/>
        <rFont val="Calibri"/>
        <family val="2"/>
        <scheme val="minor"/>
      </rPr>
      <t>- ფიქსირებული ხარჯების ჯამი ცვეთის ჩათვლით</t>
    </r>
  </si>
  <si>
    <t>ჯამური წარმოება ცალებში</t>
  </si>
  <si>
    <t>ჯამური გაყიდვები ცალებში</t>
  </si>
  <si>
    <t>სხვა შემოდინება (საკუთარი სახსრები)</t>
  </si>
  <si>
    <t>ხარჯები (პირდაპირი+არაპირადპირი) -გადინება</t>
  </si>
  <si>
    <t>ფულის გადინება</t>
  </si>
  <si>
    <t>აქ ცვეთის თანხა არ შედის</t>
  </si>
  <si>
    <t>მიმდინარე პერიოდის (პირველი თვის გარდა) დასაწყისში არსებული ფული უნდა უდრიდეს წინა პერიოდის ბოლოს არსებულ ფულს</t>
  </si>
  <si>
    <t>P  გასაყიდი ფასი</t>
  </si>
  <si>
    <t>თუ ცხრილის რიგები არ არის საკმარისი, შეგიძლიათ ჩაამატოთ</t>
  </si>
  <si>
    <t>-</t>
  </si>
  <si>
    <t>ზოგადი ინფორმაცია</t>
  </si>
  <si>
    <t>მარტივად შეგიძლიათ დოკუმენტში შეიტანოთ ცვლილებები, არ არსებობს ერთი მიდგომა ყველასთვის;</t>
  </si>
  <si>
    <t xml:space="preserve">  წარმოების - გაყიდვების პროგნოზი</t>
  </si>
  <si>
    <t>მოგება  -  ზარალის ცხრილი</t>
  </si>
  <si>
    <t xml:space="preserve"> ფულადი სახსრების მიმოქცევა</t>
  </si>
  <si>
    <t xml:space="preserve">დოკუმენტის შევსების შემდეგ შესაძლებლობა გექნებათ ის შეცვალოთ ან/და გამოიყენოთ საწარმოს საქმიანობის შემდეგი წლების პროგნოზისთვის; </t>
  </si>
  <si>
    <t>ლურჯი გვერდის არის საწარმოს მომდევნო ერთი წლის მოგება ზარალის ცხრილი;</t>
  </si>
  <si>
    <t xml:space="preserve">წარმოება და გაყიდვები თვეების მიხედვით შეიძლება ერთმანეთს არ დაემთხვეს, მაგ. შეიძლება პირველი 2 თვე აწარმოოთ, ხოლო გაყიდვები მე-3 თვიდან დაიწყოს; </t>
  </si>
  <si>
    <t xml:space="preserve">დოკუმენტში არ ამოშალოთ ფორმულები; </t>
  </si>
  <si>
    <t>თუ ცხრილის რიგები არ არის საკმარისი, შეგიძლიათ ჩაამატოთ;</t>
  </si>
  <si>
    <t>მწვანე  გვერდი არის საწარმოს მომდევნო ერთი წლის პროდუქტის/სერვისი წარმოების და გაყიდვების პროგნოზი;</t>
  </si>
  <si>
    <t xml:space="preserve">წარმოება და გაყიდვების გვერდი ივსება ხელით; </t>
  </si>
  <si>
    <t>შევსებისას გაითვალისწინეთ პრექტის სეზონურობა, მოსამზადებელი საქმიანობის ვადები და ა.შ;</t>
  </si>
  <si>
    <t>დოკუმენტის შევსებისას გაითვალისწინეთ,  12 თვის ათვლა დაიწყება კონტრაქტის გაფორმების თვიდან;</t>
  </si>
  <si>
    <t xml:space="preserve"> პროდუქტის/სერვისი მოგება  -  ზარალის ცხრილის მომზადება შესაძლებლობას მოგცემთ გაანალიზოთ ფინანსური მდგომარეობი მდგომარეობა, მართოთ რისკები,  შეაფასოთ საწარმოს სიცოცხლისუნარიანობა და ა.შ.</t>
  </si>
  <si>
    <t xml:space="preserve"> პროდუქტის/სერვისი წარმოების და გაყიდვების პროგნოზის გვერდის შევსება შესაძლებლობას მოგცემთ  განსაზღვროთ საწარმოს მომავალი, მართოთ რისკები, მოახდინოთ წარმოების ოპტიმიზაცია და ა.შ. </t>
  </si>
  <si>
    <t xml:space="preserve"> </t>
  </si>
  <si>
    <t>დოკუმენტი საშუალებას გაძლევთ შექმნათ საწარმოს მარტივი ფინანსური მოდელი;</t>
  </si>
  <si>
    <t>დოკუმენტი ემსახურება, საწარმოს საქმიანობის პირველი წლის  ბიზენს გათვლების შექმნას;</t>
  </si>
  <si>
    <t>დოკუმენტში ჯერ ივსება მწვანე გვერდი, შემდგომ ლურჯი და ბოლოს ყვითელი გვერდი;</t>
  </si>
  <si>
    <t>თუ პრეოქტი სეზონურია, რეკომენდაციაა გათვლები მოამზადოთ 24 თვეზე;</t>
  </si>
  <si>
    <t>ყვითელი გვერდი არის საწარმოს მომდევნო ერთი წლის ფულადი სახსრების მიმოქვევის ცხრილი;</t>
  </si>
  <si>
    <t xml:space="preserve">წარმოების და გაყიდვების გვერდზე უნდა მიუთითოთ თითოეული პროდუქტი/სერვისის რაოდენობა თვეების მიხედვით; </t>
  </si>
  <si>
    <t xml:space="preserve">C5 - P ხელით წერთ თითოეული პროდუქტის/სერვისის ერთეულის გასაყიდ ღირებულებას; </t>
  </si>
  <si>
    <t>C13 - KV  ხელით წერთ თითოეული პროდუქტის/სერვისის ერთეულის პირდაპირი ხარჯების ღირებულებას;</t>
  </si>
  <si>
    <r>
      <t xml:space="preserve">B23  </t>
    </r>
    <r>
      <rPr>
        <i/>
        <sz val="11"/>
        <color theme="1"/>
        <rFont val="Calibri"/>
        <family val="2"/>
        <scheme val="minor"/>
      </rPr>
      <t>ფიქსირებული/საერთო/არაპირდაპირი/ზედნადები ხარჯებს ავსებთ ხელით, თვეების მიხედვით;</t>
    </r>
  </si>
  <si>
    <t xml:space="preserve"> B35  ცვეთა / ამორტიზაციას ავსებთ ხელით, თვეების მიხედვით;</t>
  </si>
  <si>
    <t xml:space="preserve">Q40 მოგების გადასახადs ასვებთ ხელით(G2-(G2*15%) , მხოლოდ იმ შემთხვევაში თუ საწარმოს დამფუძნებლებს განაწილებული აქვთ დივიდენდები; </t>
  </si>
  <si>
    <t xml:space="preserve">kv პროდუქტის /მომსახურების ცვალებადი/პირადპირი ხარჯები  </t>
  </si>
  <si>
    <t>ცვეთის ზოლი Cash Flow-ში არ გადმოდის;</t>
  </si>
  <si>
    <t>ფულადი სახსრების მიმოქცევის გვერდზე მხოლოდ პირველი თვის მონაცემები ივსება ხელით;</t>
  </si>
  <si>
    <t xml:space="preserve">ფულადი სახსრების მიმოქცევის ცხრილი დაგეხმარებათ შეაფასოთ ბიზნესის ლიკვიდურობა, იყოთ გამჭვირვალე დონორთან,  მიიღოთ სტრატეგიული გადაწყვეტილებები, შეაფასოთ ფინანსური რისკები და ა.შ. </t>
  </si>
  <si>
    <t>მიმდინარე პერიოდის (პირველი თვის გარდა) დასაწყისში არსებული ფული უნდა უდრიდეს წინა პერიოდის ბოლოს არსებულ ფულს;</t>
  </si>
  <si>
    <t>ფორმულას ჯამურად გადმოაქვს "მოგება-ზარალის გვერდიდან"</t>
  </si>
  <si>
    <t>წარმოდგენილი პროექტის ბიზნეს გეგმის შევსების ინსტრუქცია</t>
  </si>
  <si>
    <t>დოკუმენტში შეყვანილია ფორმულები და ავტომატურად დაკავშირებულია ერთმანეთთან;</t>
  </si>
  <si>
    <t>* ცვალებადი და ფიქსირებული ხარჯების განმარტებას ნახავთ ინსტრუქციის გვერდზე</t>
  </si>
  <si>
    <r>
      <rPr>
        <b/>
        <sz val="12"/>
        <color theme="1"/>
        <rFont val="Calibri"/>
        <family val="2"/>
        <scheme val="minor"/>
      </rPr>
      <t>ფიქსირებული/პირდაპირი ხარჯი</t>
    </r>
    <r>
      <rPr>
        <sz val="12"/>
        <color theme="1"/>
        <rFont val="Calibri"/>
        <family val="2"/>
        <scheme val="minor"/>
      </rPr>
      <t xml:space="preserve"> არის ხარჯები, რომლებიც არ იცვლება წარმოების მოცულობის ან გაყიდვების მიხედვით. მაგ: ქირა (ოფისის, საწარმოს),  თანამშრომლების ხელფასები (ფიქსირებული), კომუნალური გადასახადები (თუ ფიქსირებული ტარიფია),  დაზღვევა, სესხის პროცენტები და ა.შ.  ეს არის ხარჯები რომლებიც არ იცვლება დროის გარკვეულ მონაკვეთში.  </t>
    </r>
  </si>
  <si>
    <r>
      <rPr>
        <b/>
        <sz val="12"/>
        <color theme="1"/>
        <rFont val="Calibri"/>
        <family val="2"/>
        <scheme val="minor"/>
      </rPr>
      <t>ცვალებადი/არაპირდაპირი ხარჯი</t>
    </r>
    <r>
      <rPr>
        <sz val="12"/>
        <color theme="1"/>
        <rFont val="Calibri"/>
        <family val="2"/>
        <scheme val="minor"/>
      </rPr>
      <t xml:space="preserve"> ეს არის ხარჯები, რომლებიც დამოკიდებულია წარმოების ან გაყიდვების მოცულობაზე. მაგ: ნედლეულის და მასალების ღირებულება, წარმოების ელექტროენერგია და წყლის ხარჯი (თუ შეიცვლება წარმოების მიხედვით),  ტრანსპორტირების ხარჯები, დროებითი დასაქმებულების ხელფასები, შეფუთვის და მიწოდების ხარჯები და ა.შ.</t>
    </r>
  </si>
  <si>
    <t>ილუსტრირებული ტილოს ჩანთა</t>
  </si>
  <si>
    <t>ილუსტრირებული მაისური</t>
  </si>
  <si>
    <t>ილუსტრირებული ჰუდები</t>
  </si>
  <si>
    <t>სასაჩუქრე ქისები</t>
  </si>
  <si>
    <t>საბეჭდად გამზადებული ფირები</t>
  </si>
  <si>
    <t>კეპები</t>
  </si>
  <si>
    <t>ფართის იჯარა</t>
  </si>
  <si>
    <t>საკანცელარიო ხარჯები</t>
  </si>
  <si>
    <t>ინტერნეტი</t>
  </si>
  <si>
    <t>შენიშვნა: გრავაში C9 ჩაწერილი საკუთარი წვლილი მოიცავს პერსონალის გადამზადების, იჯარის, ინტერნეტის და საკანცელარიო ხარჯების ჯამს.   D9 გრაფაში ჩაწერილი თანხა მოიცავს საკუთარი წვლილით ნედლეულის შეძენის, იჯარის, ინტერნეტის და საკანცელარიო ხარჯების ჯამს.  E9 - F9 გრაფებში წერია იჯარის, ინტერნეტის და საკანცელარიო ხარჯების ჯამი, რაც ასევე მთლიანად საკუთარი წვლილია.   G9 - N9 გრაფებში წერია საკუთარი წვლილიდან იჯარის 200 ₾, ინტერნეტი 35 ₾ და საკანცელარიო 20 ₾, ხოლო იჯარის გადასახადს 300 ₾ ემატება გაყიდვებიდან, როგორც ეს არის ბიუჯეტში ნაჩვენები.</t>
  </si>
  <si>
    <t>შენიშვნა: შრომის ანაზღაურება გაიცემა გამომუშავებით შესაბამისად ჩადებულია ჩვითღირებულებაში (ცვლად ხარჯებში)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</si>
</sst>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5" fillId="2" borderId="1" xfId="0" applyFont="1" applyFill="1" applyBorder="1"/>
    <xf numFmtId="0" fontId="4" fillId="0" borderId="1" xfId="0" applyFont="1" applyBorder="1" applyAlignment="1">
      <alignment horizontal="left" vertical="center"/>
    </xf>
    <xf numFmtId="1" fontId="4" fillId="0" borderId="1" xfId="0" applyNumberFormat="1" applyFont="1" applyBorder="1"/>
    <xf numFmtId="1" fontId="4" fillId="0" borderId="0" xfId="0" applyNumberFormat="1" applyFont="1"/>
    <xf numFmtId="0" fontId="5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" fontId="5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1" fontId="4" fillId="5" borderId="1" xfId="0" applyNumberFormat="1" applyFont="1" applyFill="1" applyBorder="1" applyAlignment="1">
      <alignment vertical="center"/>
    </xf>
    <xf numFmtId="1" fontId="5" fillId="2" borderId="1" xfId="0" applyNumberFormat="1" applyFont="1" applyFill="1" applyBorder="1" applyAlignment="1">
      <alignment vertical="center"/>
    </xf>
    <xf numFmtId="1" fontId="6" fillId="0" borderId="1" xfId="0" applyNumberFormat="1" applyFont="1" applyBorder="1" applyAlignment="1">
      <alignment vertical="center"/>
    </xf>
    <xf numFmtId="1" fontId="5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0" borderId="0" xfId="0" applyFont="1"/>
    <xf numFmtId="0" fontId="3" fillId="4" borderId="1" xfId="0" applyFont="1" applyFill="1" applyBorder="1" applyAlignment="1">
      <alignment vertical="center"/>
    </xf>
    <xf numFmtId="0" fontId="10" fillId="0" borderId="0" xfId="0" applyFont="1"/>
    <xf numFmtId="0" fontId="5" fillId="5" borderId="1" xfId="0" applyFont="1" applyFill="1" applyBorder="1" applyAlignment="1">
      <alignment vertical="center"/>
    </xf>
    <xf numFmtId="1" fontId="5" fillId="5" borderId="1" xfId="0" applyNumberFormat="1" applyFont="1" applyFill="1" applyBorder="1" applyAlignment="1">
      <alignment vertical="center"/>
    </xf>
    <xf numFmtId="1" fontId="11" fillId="4" borderId="1" xfId="0" applyNumberFormat="1" applyFont="1" applyFill="1" applyBorder="1" applyAlignment="1">
      <alignment vertical="center"/>
    </xf>
    <xf numFmtId="1" fontId="11" fillId="2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5" borderId="0" xfId="0" applyFont="1" applyFill="1"/>
    <xf numFmtId="0" fontId="0" fillId="0" borderId="5" xfId="0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/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3" fontId="5" fillId="2" borderId="1" xfId="0" applyNumberFormat="1" applyFont="1" applyFill="1" applyBorder="1"/>
    <xf numFmtId="3" fontId="4" fillId="0" borderId="1" xfId="0" applyNumberFormat="1" applyFont="1" applyBorder="1"/>
    <xf numFmtId="3" fontId="4" fillId="0" borderId="1" xfId="0" applyNumberFormat="1" applyFont="1" applyBorder="1" applyAlignment="1">
      <alignment vertical="center"/>
    </xf>
    <xf numFmtId="3" fontId="4" fillId="0" borderId="0" xfId="0" applyNumberFormat="1" applyFont="1"/>
    <xf numFmtId="0" fontId="5" fillId="4" borderId="1" xfId="0" applyFont="1" applyFill="1" applyBorder="1"/>
    <xf numFmtId="0" fontId="2" fillId="0" borderId="1" xfId="0" applyFont="1" applyBorder="1"/>
    <xf numFmtId="3" fontId="4" fillId="5" borderId="1" xfId="0" applyNumberFormat="1" applyFont="1" applyFill="1" applyBorder="1"/>
    <xf numFmtId="0" fontId="5" fillId="4" borderId="1" xfId="0" applyFont="1" applyFill="1" applyBorder="1" applyAlignment="1">
      <alignment vertical="center"/>
    </xf>
    <xf numFmtId="1" fontId="5" fillId="4" borderId="1" xfId="0" applyNumberFormat="1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1" fontId="6" fillId="4" borderId="1" xfId="0" applyNumberFormat="1" applyFont="1" applyFill="1" applyBorder="1" applyAlignment="1">
      <alignment vertical="center"/>
    </xf>
    <xf numFmtId="0" fontId="5" fillId="7" borderId="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left" vertical="center"/>
    </xf>
    <xf numFmtId="1" fontId="5" fillId="6" borderId="1" xfId="0" applyNumberFormat="1" applyFont="1" applyFill="1" applyBorder="1" applyAlignment="1">
      <alignment vertical="center"/>
    </xf>
    <xf numFmtId="3" fontId="5" fillId="4" borderId="1" xfId="0" applyNumberFormat="1" applyFont="1" applyFill="1" applyBorder="1"/>
    <xf numFmtId="3" fontId="5" fillId="6" borderId="1" xfId="0" applyNumberFormat="1" applyFont="1" applyFill="1" applyBorder="1"/>
    <xf numFmtId="0" fontId="5" fillId="6" borderId="1" xfId="0" applyFont="1" applyFill="1" applyBorder="1"/>
    <xf numFmtId="1" fontId="10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/>
    <xf numFmtId="0" fontId="7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0" fillId="0" borderId="0" xfId="0" applyAlignment="1">
      <alignment horizontal="right" vertical="center"/>
    </xf>
    <xf numFmtId="0" fontId="17" fillId="8" borderId="0" xfId="0" applyFont="1" applyFill="1"/>
    <xf numFmtId="0" fontId="0" fillId="8" borderId="0" xfId="0" applyFill="1"/>
    <xf numFmtId="0" fontId="16" fillId="8" borderId="0" xfId="0" applyFont="1" applyFill="1"/>
    <xf numFmtId="0" fontId="18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9" fillId="0" borderId="0" xfId="0" applyFont="1"/>
    <xf numFmtId="0" fontId="17" fillId="0" borderId="0" xfId="0" applyFont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20" fillId="0" borderId="0" xfId="0" applyFont="1"/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3" fontId="5" fillId="6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23" fillId="0" borderId="0" xfId="0" applyFont="1" applyAlignment="1">
      <alignment wrapText="1"/>
    </xf>
    <xf numFmtId="0" fontId="23" fillId="0" borderId="0" xfId="0" applyFont="1" applyAlignment="1">
      <alignment vertical="center" wrapText="1"/>
    </xf>
    <xf numFmtId="1" fontId="3" fillId="4" borderId="2" xfId="0" applyNumberFormat="1" applyFont="1" applyFill="1" applyBorder="1" applyAlignment="1">
      <alignment vertical="center"/>
    </xf>
    <xf numFmtId="1" fontId="3" fillId="4" borderId="3" xfId="0" applyNumberFormat="1" applyFont="1" applyFill="1" applyBorder="1" applyAlignment="1">
      <alignment vertical="center"/>
    </xf>
    <xf numFmtId="1" fontId="3" fillId="4" borderId="4" xfId="0" applyNumberFormat="1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vertical="center"/>
    </xf>
    <xf numFmtId="1" fontId="3" fillId="2" borderId="3" xfId="0" applyNumberFormat="1" applyFont="1" applyFill="1" applyBorder="1" applyAlignment="1">
      <alignment vertical="center"/>
    </xf>
    <xf numFmtId="1" fontId="3" fillId="2" borderId="4" xfId="0" applyNumberFormat="1" applyFont="1" applyFill="1" applyBorder="1" applyAlignment="1">
      <alignment vertical="center"/>
    </xf>
    <xf numFmtId="0" fontId="8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1" fontId="4" fillId="4" borderId="1" xfId="0" applyNumberFormat="1" applyFont="1" applyFill="1" applyBorder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3" xfId="0" applyFont="1" applyFill="1" applyBorder="1"/>
    <xf numFmtId="0" fontId="5" fillId="4" borderId="4" xfId="0" applyFont="1" applyFill="1" applyBorder="1"/>
    <xf numFmtId="0" fontId="5" fillId="7" borderId="1" xfId="0" applyFont="1" applyFill="1" applyBorder="1"/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3" fontId="4" fillId="2" borderId="2" xfId="0" applyNumberFormat="1" applyFont="1" applyFill="1" applyBorder="1"/>
    <xf numFmtId="3" fontId="4" fillId="2" borderId="3" xfId="0" applyNumberFormat="1" applyFont="1" applyFill="1" applyBorder="1"/>
    <xf numFmtId="3" fontId="4" fillId="2" borderId="4" xfId="0" applyNumberFormat="1" applyFont="1" applyFill="1" applyBorder="1"/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vertical="center"/>
    </xf>
    <xf numFmtId="0" fontId="23" fillId="0" borderId="0" xfId="0" applyFont="1"/>
    <xf numFmtId="3" fontId="24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Q54"/>
  <sheetViews>
    <sheetView topLeftCell="A40" zoomScale="110" zoomScaleNormal="110" workbookViewId="0">
      <selection activeCell="D36" sqref="D36"/>
    </sheetView>
  </sheetViews>
  <sheetFormatPr defaultRowHeight="15" x14ac:dyDescent="0.25"/>
  <cols>
    <col min="1" max="1" width="7.42578125" customWidth="1"/>
    <col min="3" max="3" width="25.140625" customWidth="1"/>
  </cols>
  <sheetData>
    <row r="2" spans="1:15" ht="18" customHeight="1" x14ac:dyDescent="0.3">
      <c r="B2" s="73"/>
      <c r="D2" s="74"/>
    </row>
    <row r="3" spans="1:15" ht="21" x14ac:dyDescent="0.35">
      <c r="B3" s="82" t="s">
        <v>74</v>
      </c>
      <c r="C3" s="81"/>
      <c r="D3" s="74"/>
      <c r="O3" s="75"/>
    </row>
    <row r="4" spans="1:15" ht="4.9000000000000004" customHeight="1" x14ac:dyDescent="0.35">
      <c r="B4" s="76"/>
      <c r="C4" s="77"/>
      <c r="D4" s="78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</row>
    <row r="5" spans="1:15" ht="18" customHeight="1" x14ac:dyDescent="0.3">
      <c r="B5" s="73"/>
      <c r="D5" s="74"/>
    </row>
    <row r="6" spans="1:15" ht="18" customHeight="1" x14ac:dyDescent="0.3">
      <c r="A6" s="73">
        <v>1</v>
      </c>
      <c r="B6" s="73" t="s">
        <v>40</v>
      </c>
      <c r="D6" s="74"/>
    </row>
    <row r="7" spans="1:15" ht="18" customHeight="1" x14ac:dyDescent="0.3">
      <c r="B7" s="79" t="s">
        <v>39</v>
      </c>
      <c r="C7" t="s">
        <v>57</v>
      </c>
      <c r="D7" s="74"/>
    </row>
    <row r="8" spans="1:15" ht="18" customHeight="1" x14ac:dyDescent="0.3">
      <c r="B8" s="79" t="s">
        <v>39</v>
      </c>
      <c r="C8" t="s">
        <v>41</v>
      </c>
      <c r="D8" s="74"/>
    </row>
    <row r="9" spans="1:15" ht="18" customHeight="1" x14ac:dyDescent="0.3">
      <c r="B9" s="79" t="s">
        <v>39</v>
      </c>
      <c r="C9" t="s">
        <v>58</v>
      </c>
      <c r="D9" s="74"/>
    </row>
    <row r="10" spans="1:15" ht="18" customHeight="1" x14ac:dyDescent="0.3">
      <c r="B10" s="79" t="s">
        <v>39</v>
      </c>
      <c r="C10" t="s">
        <v>45</v>
      </c>
      <c r="D10" s="74"/>
    </row>
    <row r="11" spans="1:15" ht="18" customHeight="1" x14ac:dyDescent="0.3">
      <c r="B11" s="79" t="s">
        <v>39</v>
      </c>
      <c r="C11" t="s">
        <v>59</v>
      </c>
      <c r="D11" s="74"/>
    </row>
    <row r="12" spans="1:15" ht="18" customHeight="1" x14ac:dyDescent="0.3">
      <c r="B12" s="79" t="s">
        <v>39</v>
      </c>
      <c r="C12" t="s">
        <v>75</v>
      </c>
      <c r="D12" s="74"/>
    </row>
    <row r="13" spans="1:15" ht="18" customHeight="1" x14ac:dyDescent="0.3">
      <c r="B13" s="79" t="s">
        <v>39</v>
      </c>
      <c r="C13" t="s">
        <v>48</v>
      </c>
      <c r="D13" s="74"/>
    </row>
    <row r="14" spans="1:15" ht="18" customHeight="1" x14ac:dyDescent="0.3">
      <c r="B14" s="79" t="s">
        <v>39</v>
      </c>
      <c r="C14" t="s">
        <v>52</v>
      </c>
      <c r="D14" s="74"/>
    </row>
    <row r="15" spans="1:15" ht="18" customHeight="1" x14ac:dyDescent="0.3">
      <c r="B15" s="79" t="s">
        <v>39</v>
      </c>
      <c r="C15" t="s">
        <v>53</v>
      </c>
      <c r="D15" s="74"/>
    </row>
    <row r="16" spans="1:15" ht="18" customHeight="1" x14ac:dyDescent="0.3">
      <c r="A16" s="79" t="s">
        <v>39</v>
      </c>
      <c r="B16" s="74" t="s">
        <v>60</v>
      </c>
      <c r="D16" s="74"/>
      <c r="E16" s="74"/>
      <c r="F16" s="74"/>
      <c r="G16" s="74"/>
      <c r="H16" s="74"/>
      <c r="I16" s="74"/>
      <c r="J16" s="74"/>
      <c r="K16" s="74"/>
    </row>
    <row r="17" spans="1:17" ht="18" customHeight="1" x14ac:dyDescent="0.3">
      <c r="B17" s="79"/>
      <c r="D17" s="74"/>
    </row>
    <row r="18" spans="1:17" ht="18" customHeight="1" x14ac:dyDescent="0.3">
      <c r="B18" s="79"/>
      <c r="D18" s="74"/>
    </row>
    <row r="19" spans="1:17" ht="18" customHeight="1" x14ac:dyDescent="0.25">
      <c r="B19" s="87">
        <v>1</v>
      </c>
      <c r="C19" s="84" t="s">
        <v>50</v>
      </c>
      <c r="D19" s="74"/>
    </row>
    <row r="20" spans="1:17" ht="18" customHeight="1" x14ac:dyDescent="0.25">
      <c r="B20" s="87">
        <v>2</v>
      </c>
      <c r="C20" s="83" t="s">
        <v>46</v>
      </c>
      <c r="D20" s="74"/>
    </row>
    <row r="21" spans="1:17" ht="18" customHeight="1" x14ac:dyDescent="0.25">
      <c r="B21" s="87">
        <v>3</v>
      </c>
      <c r="C21" s="85" t="s">
        <v>61</v>
      </c>
      <c r="D21" s="74"/>
    </row>
    <row r="22" spans="1:17" ht="18" customHeight="1" x14ac:dyDescent="0.3">
      <c r="B22" s="79"/>
      <c r="D22" s="74"/>
    </row>
    <row r="23" spans="1:17" ht="18" customHeight="1" x14ac:dyDescent="0.3">
      <c r="B23" s="79"/>
      <c r="D23" s="74"/>
    </row>
    <row r="24" spans="1:17" ht="18" customHeight="1" x14ac:dyDescent="0.3">
      <c r="A24" s="73">
        <v>2</v>
      </c>
      <c r="B24" s="80" t="s">
        <v>42</v>
      </c>
      <c r="D24" s="74"/>
    </row>
    <row r="25" spans="1:17" ht="18" customHeight="1" x14ac:dyDescent="0.3">
      <c r="B25" s="79" t="s">
        <v>39</v>
      </c>
      <c r="C25" t="s">
        <v>55</v>
      </c>
      <c r="D25" s="74"/>
    </row>
    <row r="26" spans="1:17" ht="18" customHeight="1" x14ac:dyDescent="0.3">
      <c r="B26" s="79"/>
      <c r="D26" s="74"/>
    </row>
    <row r="27" spans="1:17" ht="18" customHeight="1" x14ac:dyDescent="0.3">
      <c r="B27" s="79"/>
      <c r="C27" s="1" t="s">
        <v>39</v>
      </c>
      <c r="D27" s="86" t="s">
        <v>47</v>
      </c>
      <c r="Q27" s="26"/>
    </row>
    <row r="28" spans="1:17" ht="18" customHeight="1" x14ac:dyDescent="0.3">
      <c r="B28" s="79"/>
      <c r="C28" s="1" t="s">
        <v>39</v>
      </c>
      <c r="D28" s="86" t="s">
        <v>49</v>
      </c>
      <c r="Q28" s="26"/>
    </row>
    <row r="29" spans="1:17" ht="18" customHeight="1" x14ac:dyDescent="0.3">
      <c r="B29" s="79"/>
      <c r="C29" s="1" t="s">
        <v>39</v>
      </c>
      <c r="D29" s="86" t="s">
        <v>62</v>
      </c>
    </row>
    <row r="30" spans="1:17" ht="18" customHeight="1" x14ac:dyDescent="0.3">
      <c r="B30" s="79"/>
      <c r="C30" s="1" t="s">
        <v>39</v>
      </c>
      <c r="D30" s="86" t="s">
        <v>51</v>
      </c>
    </row>
    <row r="31" spans="1:17" ht="18" customHeight="1" x14ac:dyDescent="0.3">
      <c r="B31" s="79"/>
      <c r="C31" s="1"/>
      <c r="D31" s="86"/>
    </row>
    <row r="32" spans="1:17" ht="18" customHeight="1" x14ac:dyDescent="0.3">
      <c r="B32" s="73"/>
      <c r="D32" s="74"/>
    </row>
    <row r="33" spans="1:4" ht="18" customHeight="1" x14ac:dyDescent="0.3">
      <c r="A33" s="73">
        <v>3</v>
      </c>
      <c r="B33" s="73" t="s">
        <v>43</v>
      </c>
      <c r="D33" s="74"/>
    </row>
    <row r="34" spans="1:4" ht="18" customHeight="1" x14ac:dyDescent="0.3">
      <c r="B34" s="79" t="s">
        <v>39</v>
      </c>
      <c r="C34" t="s">
        <v>54</v>
      </c>
      <c r="D34" s="74"/>
    </row>
    <row r="35" spans="1:4" ht="18" customHeight="1" x14ac:dyDescent="0.3">
      <c r="B35" s="79"/>
      <c r="D35" s="74"/>
    </row>
    <row r="36" spans="1:4" ht="18" customHeight="1" x14ac:dyDescent="0.3">
      <c r="B36" s="73"/>
      <c r="C36" s="1" t="s">
        <v>39</v>
      </c>
      <c r="D36" s="74" t="s">
        <v>63</v>
      </c>
    </row>
    <row r="37" spans="1:4" ht="18" customHeight="1" x14ac:dyDescent="0.3">
      <c r="B37" s="73"/>
      <c r="C37" s="1" t="s">
        <v>39</v>
      </c>
      <c r="D37" s="74" t="s">
        <v>64</v>
      </c>
    </row>
    <row r="38" spans="1:4" ht="18" customHeight="1" x14ac:dyDescent="0.3">
      <c r="B38" s="73"/>
      <c r="C38" s="1" t="s">
        <v>39</v>
      </c>
      <c r="D38" t="s">
        <v>65</v>
      </c>
    </row>
    <row r="39" spans="1:4" ht="18" customHeight="1" x14ac:dyDescent="0.3">
      <c r="B39" s="73"/>
      <c r="C39" s="1" t="s">
        <v>39</v>
      </c>
      <c r="D39" s="74" t="s">
        <v>66</v>
      </c>
    </row>
    <row r="40" spans="1:4" ht="18" customHeight="1" x14ac:dyDescent="0.3">
      <c r="B40" s="73"/>
      <c r="C40" s="1" t="s">
        <v>39</v>
      </c>
      <c r="D40" s="74" t="s">
        <v>67</v>
      </c>
    </row>
    <row r="41" spans="1:4" ht="18" customHeight="1" x14ac:dyDescent="0.3">
      <c r="B41" s="73"/>
      <c r="C41" s="1" t="s">
        <v>39</v>
      </c>
      <c r="D41" s="86" t="s">
        <v>49</v>
      </c>
    </row>
    <row r="42" spans="1:4" ht="18" customHeight="1" x14ac:dyDescent="0.3">
      <c r="B42" s="73"/>
      <c r="C42" s="1"/>
    </row>
    <row r="43" spans="1:4" ht="31.15" customHeight="1" x14ac:dyDescent="0.25">
      <c r="B43" s="88" t="s">
        <v>39</v>
      </c>
      <c r="C43" s="89" t="s">
        <v>77</v>
      </c>
    </row>
    <row r="44" spans="1:4" ht="27.6" customHeight="1" x14ac:dyDescent="0.25">
      <c r="B44" s="88" t="s">
        <v>39</v>
      </c>
      <c r="C44" s="89" t="s">
        <v>78</v>
      </c>
    </row>
    <row r="45" spans="1:4" ht="18" customHeight="1" x14ac:dyDescent="0.3">
      <c r="B45" s="73"/>
      <c r="D45" s="74"/>
    </row>
    <row r="46" spans="1:4" ht="18" customHeight="1" x14ac:dyDescent="0.3">
      <c r="A46" s="73">
        <v>4</v>
      </c>
      <c r="B46" s="73" t="s">
        <v>44</v>
      </c>
      <c r="D46" s="74"/>
    </row>
    <row r="47" spans="1:4" ht="18" customHeight="1" x14ac:dyDescent="0.3">
      <c r="A47" s="73"/>
      <c r="B47" s="79" t="s">
        <v>39</v>
      </c>
      <c r="C47" t="s">
        <v>71</v>
      </c>
      <c r="D47" s="74"/>
    </row>
    <row r="48" spans="1:4" ht="18" customHeight="1" x14ac:dyDescent="0.3">
      <c r="A48" s="73"/>
      <c r="B48" s="73"/>
      <c r="D48" s="74"/>
    </row>
    <row r="49" spans="2:4" ht="18" customHeight="1" x14ac:dyDescent="0.3">
      <c r="C49" s="79" t="s">
        <v>39</v>
      </c>
      <c r="D49" s="74" t="s">
        <v>72</v>
      </c>
    </row>
    <row r="50" spans="2:4" ht="18" customHeight="1" x14ac:dyDescent="0.3">
      <c r="C50" s="79" t="s">
        <v>39</v>
      </c>
      <c r="D50" s="74" t="s">
        <v>70</v>
      </c>
    </row>
    <row r="51" spans="2:4" ht="18" customHeight="1" x14ac:dyDescent="0.3">
      <c r="C51" s="79" t="s">
        <v>39</v>
      </c>
      <c r="D51" s="74" t="s">
        <v>69</v>
      </c>
    </row>
    <row r="52" spans="2:4" ht="18" customHeight="1" x14ac:dyDescent="0.3">
      <c r="C52" s="79" t="s">
        <v>39</v>
      </c>
      <c r="D52" s="86" t="s">
        <v>49</v>
      </c>
    </row>
    <row r="53" spans="2:4" ht="18" customHeight="1" x14ac:dyDescent="0.3">
      <c r="B53" s="79"/>
      <c r="D53" s="74"/>
    </row>
    <row r="54" spans="2:4" ht="18" customHeight="1" x14ac:dyDescent="0.3">
      <c r="B54" s="79"/>
      <c r="C54" t="s">
        <v>56</v>
      </c>
      <c r="D54" s="7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/>
  </sheetPr>
  <dimension ref="A1:Q22"/>
  <sheetViews>
    <sheetView zoomScaleNormal="100" workbookViewId="0">
      <pane xSplit="2" ySplit="4" topLeftCell="C5" activePane="bottomRight" state="frozen"/>
      <selection pane="topRight" activeCell="B1" sqref="B1"/>
      <selection pane="bottomLeft" activeCell="A6" sqref="A6"/>
      <selection pane="bottomRight" activeCell="K24" sqref="K24"/>
    </sheetView>
  </sheetViews>
  <sheetFormatPr defaultColWidth="43.5703125" defaultRowHeight="12.75" x14ac:dyDescent="0.2"/>
  <cols>
    <col min="1" max="1" width="2.85546875" style="2" customWidth="1"/>
    <col min="2" max="2" width="34.7109375" style="2" customWidth="1"/>
    <col min="3" max="14" width="7.7109375" style="2" customWidth="1"/>
    <col min="15" max="15" width="9" style="2" customWidth="1"/>
    <col min="16" max="16" width="25.7109375" style="2" customWidth="1"/>
    <col min="17" max="18" width="9" style="2" customWidth="1"/>
    <col min="19" max="19" width="9.5703125" style="2" customWidth="1"/>
    <col min="20" max="16384" width="43.5703125" style="2"/>
  </cols>
  <sheetData>
    <row r="1" spans="1:17" ht="15" customHeight="1" x14ac:dyDescent="0.2">
      <c r="A1" s="103" t="s">
        <v>38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5" t="s">
        <v>18</v>
      </c>
    </row>
    <row r="2" spans="1:17" ht="24.95" customHeight="1" x14ac:dyDescent="0.2">
      <c r="A2" s="101" t="s">
        <v>27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5"/>
    </row>
    <row r="3" spans="1:17" ht="15" x14ac:dyDescent="0.2">
      <c r="A3" s="102" t="s">
        <v>0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17" ht="15" x14ac:dyDescent="0.2">
      <c r="B4" s="37"/>
      <c r="C4" s="38">
        <v>1</v>
      </c>
      <c r="D4" s="38">
        <v>2</v>
      </c>
      <c r="E4" s="38">
        <v>3</v>
      </c>
      <c r="F4" s="38">
        <v>4</v>
      </c>
      <c r="G4" s="38">
        <v>5</v>
      </c>
      <c r="H4" s="38">
        <v>6</v>
      </c>
      <c r="I4" s="38">
        <v>7</v>
      </c>
      <c r="J4" s="38">
        <v>8</v>
      </c>
      <c r="K4" s="38">
        <v>9</v>
      </c>
      <c r="L4" s="38">
        <v>10</v>
      </c>
      <c r="M4" s="38">
        <v>11</v>
      </c>
      <c r="N4" s="38">
        <v>12</v>
      </c>
      <c r="O4" s="38" t="s">
        <v>1</v>
      </c>
    </row>
    <row r="5" spans="1:17" ht="15" x14ac:dyDescent="0.2">
      <c r="A5" s="24" t="s">
        <v>10</v>
      </c>
      <c r="B5" s="24"/>
      <c r="C5" s="98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100"/>
    </row>
    <row r="6" spans="1:17" ht="12.75" customHeight="1" x14ac:dyDescent="0.2">
      <c r="A6" s="36"/>
      <c r="B6" s="67" t="s">
        <v>79</v>
      </c>
      <c r="C6" s="8">
        <v>0</v>
      </c>
      <c r="D6" s="8">
        <v>0</v>
      </c>
      <c r="E6" s="8">
        <v>0</v>
      </c>
      <c r="F6" s="8">
        <v>0</v>
      </c>
      <c r="G6" s="8">
        <v>60</v>
      </c>
      <c r="H6" s="8">
        <v>60</v>
      </c>
      <c r="I6" s="8">
        <v>60</v>
      </c>
      <c r="J6" s="8">
        <v>60</v>
      </c>
      <c r="K6" s="8">
        <v>60</v>
      </c>
      <c r="L6" s="8">
        <v>60</v>
      </c>
      <c r="M6" s="8">
        <v>60</v>
      </c>
      <c r="N6" s="8">
        <v>60</v>
      </c>
      <c r="O6" s="33">
        <f>SUM(C6:N6)</f>
        <v>480</v>
      </c>
    </row>
    <row r="7" spans="1:17" ht="12.75" customHeight="1" x14ac:dyDescent="0.2">
      <c r="A7" s="36"/>
      <c r="B7" s="67" t="s">
        <v>80</v>
      </c>
      <c r="C7" s="8">
        <v>0</v>
      </c>
      <c r="D7" s="8">
        <v>0</v>
      </c>
      <c r="E7" s="8">
        <v>0</v>
      </c>
      <c r="F7" s="8">
        <v>0</v>
      </c>
      <c r="G7" s="8">
        <v>70</v>
      </c>
      <c r="H7" s="8">
        <v>70</v>
      </c>
      <c r="I7" s="8">
        <v>70</v>
      </c>
      <c r="J7" s="8">
        <v>70</v>
      </c>
      <c r="K7" s="8">
        <v>70</v>
      </c>
      <c r="L7" s="8">
        <v>70</v>
      </c>
      <c r="M7" s="8">
        <v>70</v>
      </c>
      <c r="N7" s="8">
        <v>70</v>
      </c>
      <c r="O7" s="33">
        <f t="shared" ref="O7:O9" si="0">SUM(C7:N7)</f>
        <v>560</v>
      </c>
    </row>
    <row r="8" spans="1:17" ht="12.75" customHeight="1" x14ac:dyDescent="0.2">
      <c r="A8" s="36"/>
      <c r="B8" s="67" t="s">
        <v>84</v>
      </c>
      <c r="C8" s="8"/>
      <c r="D8" s="8"/>
      <c r="E8" s="8"/>
      <c r="F8" s="8"/>
      <c r="G8" s="8">
        <v>20</v>
      </c>
      <c r="H8" s="8">
        <v>20</v>
      </c>
      <c r="I8" s="8">
        <v>20</v>
      </c>
      <c r="J8" s="8">
        <v>20</v>
      </c>
      <c r="K8" s="8">
        <v>20</v>
      </c>
      <c r="L8" s="8">
        <v>20</v>
      </c>
      <c r="M8" s="8">
        <v>20</v>
      </c>
      <c r="N8" s="8">
        <v>20</v>
      </c>
      <c r="O8" s="33">
        <f t="shared" si="0"/>
        <v>160</v>
      </c>
    </row>
    <row r="9" spans="1:17" ht="12.75" customHeight="1" x14ac:dyDescent="0.2">
      <c r="A9" s="36"/>
      <c r="B9" s="67" t="s">
        <v>81</v>
      </c>
      <c r="C9" s="8">
        <v>0</v>
      </c>
      <c r="D9" s="8">
        <v>0</v>
      </c>
      <c r="E9" s="8">
        <v>0</v>
      </c>
      <c r="F9" s="8">
        <v>0</v>
      </c>
      <c r="G9" s="8">
        <v>50</v>
      </c>
      <c r="H9" s="8">
        <v>50</v>
      </c>
      <c r="I9" s="8">
        <v>50</v>
      </c>
      <c r="J9" s="8">
        <v>50</v>
      </c>
      <c r="K9" s="8">
        <v>50</v>
      </c>
      <c r="L9" s="8">
        <v>50</v>
      </c>
      <c r="M9" s="8">
        <v>50</v>
      </c>
      <c r="N9" s="8">
        <v>50</v>
      </c>
      <c r="O9" s="33">
        <f t="shared" si="0"/>
        <v>400</v>
      </c>
    </row>
    <row r="10" spans="1:17" ht="12.75" customHeight="1" x14ac:dyDescent="0.2">
      <c r="A10" s="36"/>
      <c r="B10" s="67" t="s">
        <v>82</v>
      </c>
      <c r="C10" s="8">
        <v>0</v>
      </c>
      <c r="D10" s="8">
        <v>0</v>
      </c>
      <c r="E10" s="8">
        <v>0</v>
      </c>
      <c r="F10" s="8">
        <v>0</v>
      </c>
      <c r="G10" s="8">
        <v>50</v>
      </c>
      <c r="H10" s="8">
        <v>50</v>
      </c>
      <c r="I10" s="8">
        <v>50</v>
      </c>
      <c r="J10" s="8">
        <v>50</v>
      </c>
      <c r="K10" s="8">
        <v>50</v>
      </c>
      <c r="L10" s="8">
        <v>50</v>
      </c>
      <c r="M10" s="8">
        <v>50</v>
      </c>
      <c r="N10" s="8">
        <v>50</v>
      </c>
      <c r="O10" s="33">
        <f t="shared" ref="O10:O11" si="1">SUM(C10:N10)</f>
        <v>400</v>
      </c>
    </row>
    <row r="11" spans="1:17" ht="12.75" customHeight="1" x14ac:dyDescent="0.2">
      <c r="A11" s="36"/>
      <c r="B11" s="67" t="s">
        <v>83</v>
      </c>
      <c r="C11" s="8">
        <v>0</v>
      </c>
      <c r="D11" s="8">
        <v>0</v>
      </c>
      <c r="E11" s="8">
        <v>0</v>
      </c>
      <c r="F11" s="8">
        <v>0</v>
      </c>
      <c r="G11" s="8">
        <v>60</v>
      </c>
      <c r="H11" s="8">
        <v>60</v>
      </c>
      <c r="I11" s="8">
        <v>60</v>
      </c>
      <c r="J11" s="8">
        <v>60</v>
      </c>
      <c r="K11" s="8">
        <v>60</v>
      </c>
      <c r="L11" s="8">
        <v>60</v>
      </c>
      <c r="M11" s="8">
        <v>60</v>
      </c>
      <c r="N11" s="8">
        <v>60</v>
      </c>
      <c r="O11" s="33">
        <f t="shared" si="1"/>
        <v>480</v>
      </c>
    </row>
    <row r="12" spans="1:17" ht="15" x14ac:dyDescent="0.2">
      <c r="A12" s="24" t="s">
        <v>31</v>
      </c>
      <c r="B12" s="24"/>
      <c r="C12" s="33">
        <f>SUM(C6:C11)</f>
        <v>0</v>
      </c>
      <c r="D12" s="33">
        <f t="shared" ref="D12:N12" si="2">SUM(D6:D11)</f>
        <v>0</v>
      </c>
      <c r="E12" s="33">
        <f t="shared" si="2"/>
        <v>0</v>
      </c>
      <c r="F12" s="33">
        <f t="shared" si="2"/>
        <v>0</v>
      </c>
      <c r="G12" s="33">
        <f t="shared" si="2"/>
        <v>310</v>
      </c>
      <c r="H12" s="33">
        <f t="shared" si="2"/>
        <v>310</v>
      </c>
      <c r="I12" s="33">
        <f t="shared" si="2"/>
        <v>310</v>
      </c>
      <c r="J12" s="33">
        <f>SUM(J6:J11)</f>
        <v>310</v>
      </c>
      <c r="K12" s="33">
        <f t="shared" si="2"/>
        <v>310</v>
      </c>
      <c r="L12" s="33">
        <f t="shared" si="2"/>
        <v>310</v>
      </c>
      <c r="M12" s="33">
        <f t="shared" si="2"/>
        <v>310</v>
      </c>
      <c r="N12" s="33">
        <f t="shared" si="2"/>
        <v>310</v>
      </c>
      <c r="O12" s="33">
        <f>SUM(C12:N12)</f>
        <v>2480</v>
      </c>
      <c r="Q12" s="9"/>
    </row>
    <row r="13" spans="1:17" ht="4.5" customHeight="1" x14ac:dyDescent="0.2">
      <c r="O13" s="27"/>
    </row>
    <row r="14" spans="1:17" ht="15" x14ac:dyDescent="0.2">
      <c r="A14" s="28" t="s">
        <v>26</v>
      </c>
      <c r="B14" s="28"/>
      <c r="C14" s="95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7"/>
    </row>
    <row r="15" spans="1:17" ht="12.75" customHeight="1" x14ac:dyDescent="0.2">
      <c r="A15" s="36"/>
      <c r="B15" s="67" t="str">
        <f>B6</f>
        <v>ილუსტრირებული ტილოს ჩანთა</v>
      </c>
      <c r="C15" s="8">
        <v>0</v>
      </c>
      <c r="D15" s="8">
        <v>0</v>
      </c>
      <c r="E15" s="8">
        <v>0</v>
      </c>
      <c r="F15" s="8">
        <v>10</v>
      </c>
      <c r="G15" s="8">
        <v>70</v>
      </c>
      <c r="H15" s="8">
        <v>70</v>
      </c>
      <c r="I15" s="8">
        <v>70</v>
      </c>
      <c r="J15" s="8">
        <v>70</v>
      </c>
      <c r="K15" s="8">
        <v>70</v>
      </c>
      <c r="L15" s="8">
        <v>70</v>
      </c>
      <c r="M15" s="8">
        <v>70</v>
      </c>
      <c r="N15" s="8">
        <v>70</v>
      </c>
      <c r="O15" s="32">
        <f>SUM(C15:N15)</f>
        <v>570</v>
      </c>
    </row>
    <row r="16" spans="1:17" ht="12.75" customHeight="1" x14ac:dyDescent="0.2">
      <c r="A16" s="36"/>
      <c r="B16" s="67" t="str">
        <f>B7</f>
        <v>ილუსტრირებული მაისური</v>
      </c>
      <c r="C16" s="8">
        <v>0</v>
      </c>
      <c r="D16" s="8">
        <v>0</v>
      </c>
      <c r="E16" s="8">
        <v>0</v>
      </c>
      <c r="F16" s="8">
        <v>10</v>
      </c>
      <c r="G16" s="8">
        <v>80</v>
      </c>
      <c r="H16" s="8">
        <v>80</v>
      </c>
      <c r="I16" s="8">
        <v>80</v>
      </c>
      <c r="J16" s="8">
        <v>80</v>
      </c>
      <c r="K16" s="8">
        <v>80</v>
      </c>
      <c r="L16" s="8">
        <v>80</v>
      </c>
      <c r="M16" s="8">
        <v>80</v>
      </c>
      <c r="N16" s="8">
        <v>80</v>
      </c>
      <c r="O16" s="32">
        <f>SUM(C16:N16)</f>
        <v>650</v>
      </c>
    </row>
    <row r="17" spans="1:15" ht="12.75" customHeight="1" x14ac:dyDescent="0.2">
      <c r="A17" s="36"/>
      <c r="B17" s="67" t="str">
        <f>B8</f>
        <v>კეპები</v>
      </c>
      <c r="C17" s="8"/>
      <c r="D17" s="8"/>
      <c r="E17" s="8"/>
      <c r="F17" s="8">
        <v>5</v>
      </c>
      <c r="G17" s="8">
        <v>25</v>
      </c>
      <c r="H17" s="8">
        <v>25</v>
      </c>
      <c r="I17" s="8">
        <v>25</v>
      </c>
      <c r="J17" s="8">
        <v>25</v>
      </c>
      <c r="K17" s="8">
        <v>25</v>
      </c>
      <c r="L17" s="8">
        <v>25</v>
      </c>
      <c r="M17" s="8">
        <v>25</v>
      </c>
      <c r="N17" s="8">
        <v>25</v>
      </c>
      <c r="O17" s="32">
        <f>SUM(C17:N17)</f>
        <v>205</v>
      </c>
    </row>
    <row r="18" spans="1:15" ht="12.75" customHeight="1" x14ac:dyDescent="0.2">
      <c r="A18" s="36"/>
      <c r="B18" s="67" t="str">
        <f t="shared" ref="B18:B20" si="3">B9</f>
        <v>ილუსტრირებული ჰუდები</v>
      </c>
      <c r="C18" s="8">
        <v>0</v>
      </c>
      <c r="D18" s="8">
        <v>0</v>
      </c>
      <c r="E18" s="8">
        <v>0</v>
      </c>
      <c r="F18" s="8">
        <v>5</v>
      </c>
      <c r="G18" s="8">
        <v>60</v>
      </c>
      <c r="H18" s="8">
        <v>60</v>
      </c>
      <c r="I18" s="8">
        <v>60</v>
      </c>
      <c r="J18" s="8">
        <v>60</v>
      </c>
      <c r="K18" s="8">
        <v>60</v>
      </c>
      <c r="L18" s="8">
        <v>60</v>
      </c>
      <c r="M18" s="8">
        <v>60</v>
      </c>
      <c r="N18" s="8">
        <v>60</v>
      </c>
      <c r="O18" s="32">
        <f t="shared" ref="O18" si="4">SUM(C18:N18)</f>
        <v>485</v>
      </c>
    </row>
    <row r="19" spans="1:15" ht="12.75" customHeight="1" x14ac:dyDescent="0.2">
      <c r="A19" s="36"/>
      <c r="B19" s="67" t="str">
        <f t="shared" si="3"/>
        <v>სასაჩუქრე ქისები</v>
      </c>
      <c r="C19" s="8">
        <v>0</v>
      </c>
      <c r="D19" s="8">
        <v>0</v>
      </c>
      <c r="E19" s="8">
        <v>0</v>
      </c>
      <c r="F19" s="8">
        <v>10</v>
      </c>
      <c r="G19" s="8">
        <v>70</v>
      </c>
      <c r="H19" s="8">
        <v>70</v>
      </c>
      <c r="I19" s="8">
        <v>70</v>
      </c>
      <c r="J19" s="8">
        <v>70</v>
      </c>
      <c r="K19" s="8">
        <v>70</v>
      </c>
      <c r="L19" s="8">
        <v>70</v>
      </c>
      <c r="M19" s="8">
        <v>70</v>
      </c>
      <c r="N19" s="8">
        <v>70</v>
      </c>
      <c r="O19" s="32">
        <f t="shared" ref="O19:O20" si="5">SUM(C19:N19)</f>
        <v>570</v>
      </c>
    </row>
    <row r="20" spans="1:15" ht="12.75" customHeight="1" x14ac:dyDescent="0.2">
      <c r="A20" s="36"/>
      <c r="B20" s="67" t="str">
        <f t="shared" si="3"/>
        <v>საბეჭდად გამზადებული ფირები</v>
      </c>
      <c r="C20" s="8">
        <v>0</v>
      </c>
      <c r="D20" s="8">
        <v>0</v>
      </c>
      <c r="E20" s="8">
        <v>0</v>
      </c>
      <c r="F20" s="8">
        <v>10</v>
      </c>
      <c r="G20" s="8">
        <v>80</v>
      </c>
      <c r="H20" s="8">
        <v>80</v>
      </c>
      <c r="I20" s="8">
        <v>80</v>
      </c>
      <c r="J20" s="8">
        <v>80</v>
      </c>
      <c r="K20" s="8">
        <v>80</v>
      </c>
      <c r="L20" s="8">
        <v>80</v>
      </c>
      <c r="M20" s="8">
        <v>80</v>
      </c>
      <c r="N20" s="8">
        <v>80</v>
      </c>
      <c r="O20" s="32">
        <f t="shared" si="5"/>
        <v>650</v>
      </c>
    </row>
    <row r="21" spans="1:15" ht="15" x14ac:dyDescent="0.2">
      <c r="A21" s="28" t="s">
        <v>30</v>
      </c>
      <c r="B21" s="28"/>
      <c r="C21" s="32">
        <f>SUM(C15:C20)</f>
        <v>0</v>
      </c>
      <c r="D21" s="32">
        <f t="shared" ref="D21:N21" si="6">SUM(D15:D20)</f>
        <v>0</v>
      </c>
      <c r="E21" s="32">
        <f t="shared" si="6"/>
        <v>0</v>
      </c>
      <c r="F21" s="32">
        <f t="shared" si="6"/>
        <v>50</v>
      </c>
      <c r="G21" s="32">
        <f t="shared" si="6"/>
        <v>385</v>
      </c>
      <c r="H21" s="32">
        <f t="shared" si="6"/>
        <v>385</v>
      </c>
      <c r="I21" s="32">
        <f t="shared" si="6"/>
        <v>385</v>
      </c>
      <c r="J21" s="32">
        <f t="shared" si="6"/>
        <v>385</v>
      </c>
      <c r="K21" s="32">
        <f t="shared" si="6"/>
        <v>385</v>
      </c>
      <c r="L21" s="32">
        <f t="shared" si="6"/>
        <v>385</v>
      </c>
      <c r="M21" s="32">
        <f t="shared" si="6"/>
        <v>385</v>
      </c>
      <c r="N21" s="32">
        <f t="shared" si="6"/>
        <v>385</v>
      </c>
      <c r="O21" s="32">
        <f>SUM(C21:N21)</f>
        <v>3130</v>
      </c>
    </row>
    <row r="22" spans="1:15" x14ac:dyDescent="0.2">
      <c r="G22" s="16"/>
    </row>
  </sheetData>
  <mergeCells count="5">
    <mergeCell ref="C14:O14"/>
    <mergeCell ref="C5:O5"/>
    <mergeCell ref="A2:O2"/>
    <mergeCell ref="A3:O3"/>
    <mergeCell ref="A1:O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8"/>
  </sheetPr>
  <dimension ref="A1:R49"/>
  <sheetViews>
    <sheetView zoomScale="90" zoomScaleNormal="90" workbookViewId="0">
      <pane xSplit="4" ySplit="5" topLeftCell="E30" activePane="bottomRight" state="frozen"/>
      <selection pane="topRight" activeCell="D1" sqref="D1"/>
      <selection pane="bottomLeft" activeCell="A6" sqref="A6"/>
      <selection pane="bottomRight" activeCell="C18" sqref="C18"/>
    </sheetView>
  </sheetViews>
  <sheetFormatPr defaultColWidth="9.140625" defaultRowHeight="12.75" x14ac:dyDescent="0.2"/>
  <cols>
    <col min="1" max="1" width="2.85546875" style="2" customWidth="1"/>
    <col min="2" max="2" width="57.140625" style="2" customWidth="1"/>
    <col min="3" max="3" width="15.85546875" style="2" customWidth="1"/>
    <col min="4" max="4" width="0.28515625" style="2" customWidth="1"/>
    <col min="5" max="16" width="7.85546875" style="2" customWidth="1"/>
    <col min="17" max="17" width="8.85546875" style="2" customWidth="1"/>
    <col min="18" max="16384" width="9.140625" style="2"/>
  </cols>
  <sheetData>
    <row r="1" spans="1:18" ht="15" customHeight="1" x14ac:dyDescent="0.2">
      <c r="A1" s="103" t="s">
        <v>38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5"/>
    </row>
    <row r="2" spans="1:18" ht="24.95" customHeight="1" x14ac:dyDescent="0.2">
      <c r="A2" s="109" t="s">
        <v>21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1"/>
      <c r="R2" s="5"/>
    </row>
    <row r="3" spans="1:18" ht="15" customHeight="1" x14ac:dyDescent="0.2">
      <c r="A3" s="112" t="s">
        <v>20</v>
      </c>
      <c r="B3" s="112"/>
      <c r="C3" s="57"/>
      <c r="D3" s="107"/>
      <c r="E3" s="113" t="s">
        <v>0</v>
      </c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</row>
    <row r="4" spans="1:18" x14ac:dyDescent="0.2">
      <c r="B4" s="35"/>
      <c r="C4" s="11"/>
      <c r="D4" s="108"/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17">
        <v>9</v>
      </c>
      <c r="N4" s="17">
        <v>10</v>
      </c>
      <c r="O4" s="17">
        <v>11</v>
      </c>
      <c r="P4" s="17">
        <v>12</v>
      </c>
      <c r="Q4" s="13" t="s">
        <v>1</v>
      </c>
    </row>
    <row r="5" spans="1:18" ht="34.15" customHeight="1" x14ac:dyDescent="0.2">
      <c r="A5" s="10" t="s">
        <v>11</v>
      </c>
      <c r="B5" s="10"/>
      <c r="C5" s="71" t="s">
        <v>37</v>
      </c>
      <c r="D5" s="108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</row>
    <row r="6" spans="1:18" x14ac:dyDescent="0.2">
      <c r="A6" s="36"/>
      <c r="B6" s="67" t="str">
        <f>'წარმოების - გაყიდვების პროგნოზი'!B6</f>
        <v>ილუსტრირებული ტილოს ჩანთა</v>
      </c>
      <c r="C6" s="43">
        <v>17</v>
      </c>
      <c r="D6" s="108"/>
      <c r="E6" s="15">
        <f>$C$6*'წარმოების - გაყიდვების პროგნოზი'!C6</f>
        <v>0</v>
      </c>
      <c r="F6" s="15">
        <f>$C$6*'წარმოების - გაყიდვების პროგნოზი'!D6</f>
        <v>0</v>
      </c>
      <c r="G6" s="15">
        <f>$C$6*'წარმოების - გაყიდვების პროგნოზი'!E6</f>
        <v>0</v>
      </c>
      <c r="H6" s="15">
        <f>$C$6*'წარმოების - გაყიდვების პროგნოზი'!F6</f>
        <v>0</v>
      </c>
      <c r="I6" s="15">
        <f>$C$6*'წარმოების - გაყიდვების პროგნოზი'!G6</f>
        <v>1020</v>
      </c>
      <c r="J6" s="15">
        <f>$C$6*'წარმოების - გაყიდვების პროგნოზი'!H6</f>
        <v>1020</v>
      </c>
      <c r="K6" s="15">
        <f>$C$6*'წარმოების - გაყიდვების პროგნოზი'!I6</f>
        <v>1020</v>
      </c>
      <c r="L6" s="15">
        <f>$C$6*'წარმოების - გაყიდვების პროგნოზი'!J6</f>
        <v>1020</v>
      </c>
      <c r="M6" s="15">
        <f>$C$6*'წარმოების - გაყიდვების პროგნოზი'!K6</f>
        <v>1020</v>
      </c>
      <c r="N6" s="15">
        <f>$C$6*'წარმოების - გაყიდვების პროგნოზი'!L6</f>
        <v>1020</v>
      </c>
      <c r="O6" s="15">
        <f>$C$6*'წარმოების - გაყიდვების პროგნოზი'!M6</f>
        <v>1020</v>
      </c>
      <c r="P6" s="15">
        <f>$C$6*'წარმოების - გაყიდვების პროგნოზი'!N6</f>
        <v>1020</v>
      </c>
      <c r="Q6" s="21">
        <f>SUM(E6:P6)</f>
        <v>8160</v>
      </c>
    </row>
    <row r="7" spans="1:18" x14ac:dyDescent="0.2">
      <c r="A7" s="36"/>
      <c r="B7" s="67" t="str">
        <f>'წარმოების - გაყიდვების პროგნოზი'!B7</f>
        <v>ილუსტრირებული მაისური</v>
      </c>
      <c r="C7" s="43">
        <v>18</v>
      </c>
      <c r="D7" s="108"/>
      <c r="E7" s="15">
        <f>$C$7*'წარმოების - გაყიდვების პროგნოზი'!C7</f>
        <v>0</v>
      </c>
      <c r="F7" s="15">
        <f>$C$7*'წარმოების - გაყიდვების პროგნოზი'!D7</f>
        <v>0</v>
      </c>
      <c r="G7" s="15">
        <f>$C$7*'წარმოების - გაყიდვების პროგნოზი'!E7</f>
        <v>0</v>
      </c>
      <c r="H7" s="15">
        <f>$C$7*'წარმოების - გაყიდვების პროგნოზი'!F7</f>
        <v>0</v>
      </c>
      <c r="I7" s="15">
        <f>$C$7*'წარმოების - გაყიდვების პროგნოზი'!G7</f>
        <v>1260</v>
      </c>
      <c r="J7" s="15">
        <f>$C$7*'წარმოების - გაყიდვების პროგნოზი'!H7</f>
        <v>1260</v>
      </c>
      <c r="K7" s="15">
        <f>$C$7*'წარმოების - გაყიდვების პროგნოზი'!I7</f>
        <v>1260</v>
      </c>
      <c r="L7" s="15">
        <f>$C$7*'წარმოების - გაყიდვების პროგნოზი'!J7</f>
        <v>1260</v>
      </c>
      <c r="M7" s="15">
        <f>$C$7*'წარმოების - გაყიდვების პროგნოზი'!K7</f>
        <v>1260</v>
      </c>
      <c r="N7" s="15">
        <f>$C$7*'წარმოების - გაყიდვების პროგნოზი'!L7</f>
        <v>1260</v>
      </c>
      <c r="O7" s="15">
        <f>$C$7*'წარმოების - გაყიდვების პროგნოზი'!M7</f>
        <v>1260</v>
      </c>
      <c r="P7" s="15">
        <f>$C$7*'წარმოების - გაყიდვების პროგნოზი'!N7</f>
        <v>1260</v>
      </c>
      <c r="Q7" s="21">
        <f>SUM(E7:P7)</f>
        <v>10080</v>
      </c>
    </row>
    <row r="8" spans="1:18" x14ac:dyDescent="0.2">
      <c r="A8" s="36"/>
      <c r="B8" s="67" t="str">
        <f>'წარმოების - გაყიდვების პროგნოზი'!B8</f>
        <v>კეპები</v>
      </c>
      <c r="C8" s="43">
        <v>14</v>
      </c>
      <c r="D8" s="108"/>
      <c r="E8" s="15"/>
      <c r="F8" s="15"/>
      <c r="G8" s="15"/>
      <c r="H8" s="15"/>
      <c r="I8" s="15">
        <f>$C$7*'წარმოების - გაყიდვების პროგნოზი'!G8</f>
        <v>360</v>
      </c>
      <c r="J8" s="15">
        <f>$C$7*'წარმოების - გაყიდვების პროგნოზი'!H8</f>
        <v>360</v>
      </c>
      <c r="K8" s="15">
        <f>$C$7*'წარმოების - გაყიდვების პროგნოზი'!I8</f>
        <v>360</v>
      </c>
      <c r="L8" s="15">
        <f>$C$7*'წარმოების - გაყიდვების პროგნოზი'!J8</f>
        <v>360</v>
      </c>
      <c r="M8" s="15">
        <f>$C$7*'წარმოების - გაყიდვების პროგნოზი'!K8</f>
        <v>360</v>
      </c>
      <c r="N8" s="15">
        <f>$C$7*'წარმოების - გაყიდვების პროგნოზი'!L8</f>
        <v>360</v>
      </c>
      <c r="O8" s="15">
        <f>$C$7*'წარმოების - გაყიდვების პროგნოზი'!M8</f>
        <v>360</v>
      </c>
      <c r="P8" s="15">
        <f>$C$7*'წარმოების - გაყიდვების პროგნოზი'!N8</f>
        <v>360</v>
      </c>
      <c r="Q8" s="21">
        <f>SUM(E8:P8)</f>
        <v>2880</v>
      </c>
    </row>
    <row r="9" spans="1:18" x14ac:dyDescent="0.2">
      <c r="A9" s="36"/>
      <c r="B9" s="67" t="str">
        <f>'წარმოების - გაყიდვების პროგნოზი'!B9</f>
        <v>ილუსტრირებული ჰუდები</v>
      </c>
      <c r="C9" s="43">
        <v>45</v>
      </c>
      <c r="D9" s="108"/>
      <c r="E9" s="15">
        <f>$C$9*'წარმოების - გაყიდვების პროგნოზი'!C9</f>
        <v>0</v>
      </c>
      <c r="F9" s="15">
        <f>$C$9*'წარმოების - გაყიდვების პროგნოზი'!D9</f>
        <v>0</v>
      </c>
      <c r="G9" s="15">
        <f>$C$9*'წარმოების - გაყიდვების პროგნოზი'!E9</f>
        <v>0</v>
      </c>
      <c r="H9" s="15">
        <f>$C$9*'წარმოების - გაყიდვების პროგნოზი'!F9</f>
        <v>0</v>
      </c>
      <c r="I9" s="15">
        <f>$C$9*'წარმოების - გაყიდვების პროგნოზი'!G9</f>
        <v>2250</v>
      </c>
      <c r="J9" s="15">
        <f>$C$9*'წარმოების - გაყიდვების პროგნოზი'!H9</f>
        <v>2250</v>
      </c>
      <c r="K9" s="15">
        <f>$C$9*'წარმოების - გაყიდვების პროგნოზი'!I9</f>
        <v>2250</v>
      </c>
      <c r="L9" s="15">
        <f>$C$9*'წარმოების - გაყიდვების პროგნოზი'!J9</f>
        <v>2250</v>
      </c>
      <c r="M9" s="15">
        <f>$C$9*'წარმოების - გაყიდვების პროგნოზი'!K9</f>
        <v>2250</v>
      </c>
      <c r="N9" s="15">
        <f>$C$9*'წარმოების - გაყიდვების პროგნოზი'!L9</f>
        <v>2250</v>
      </c>
      <c r="O9" s="15">
        <f>$C$9*'წარმოების - გაყიდვების პროგნოზი'!M9</f>
        <v>2250</v>
      </c>
      <c r="P9" s="15">
        <f>$C$9*'წარმოების - გაყიდვების პროგნოზი'!N9</f>
        <v>2250</v>
      </c>
      <c r="Q9" s="21">
        <f t="shared" ref="Q9:Q11" si="0">SUM(E9:P9)</f>
        <v>18000</v>
      </c>
    </row>
    <row r="10" spans="1:18" x14ac:dyDescent="0.2">
      <c r="A10" s="36"/>
      <c r="B10" s="67" t="str">
        <f>'წარმოების - გაყიდვების პროგნოზი'!B10</f>
        <v>სასაჩუქრე ქისები</v>
      </c>
      <c r="C10" s="43">
        <v>5</v>
      </c>
      <c r="D10" s="108"/>
      <c r="E10" s="15">
        <f>$C$10*'წარმოების - გაყიდვების პროგნოზი'!C10</f>
        <v>0</v>
      </c>
      <c r="F10" s="15">
        <f>$C$10*'წარმოების - გაყიდვების პროგნოზი'!D10</f>
        <v>0</v>
      </c>
      <c r="G10" s="15">
        <f>$C$10*'წარმოების - გაყიდვების პროგნოზი'!E10</f>
        <v>0</v>
      </c>
      <c r="H10" s="15">
        <f>$C$10*'წარმოების - გაყიდვების პროგნოზი'!F10</f>
        <v>0</v>
      </c>
      <c r="I10" s="15">
        <f>$C$10*'წარმოების - გაყიდვების პროგნოზი'!G10</f>
        <v>250</v>
      </c>
      <c r="J10" s="15">
        <f>$C$10*'წარმოების - გაყიდვების პროგნოზი'!H10</f>
        <v>250</v>
      </c>
      <c r="K10" s="15">
        <f>$C$10*'წარმოების - გაყიდვების პროგნოზი'!I10</f>
        <v>250</v>
      </c>
      <c r="L10" s="15">
        <f>$C$10*'წარმოების - გაყიდვების პროგნოზი'!J10</f>
        <v>250</v>
      </c>
      <c r="M10" s="15">
        <f>$C$10*'წარმოების - გაყიდვების პროგნოზი'!K10</f>
        <v>250</v>
      </c>
      <c r="N10" s="15">
        <f>$C$10*'წარმოების - გაყიდვების პროგნოზი'!L10</f>
        <v>250</v>
      </c>
      <c r="O10" s="15">
        <f>$C$10*'წარმოების - გაყიდვების პროგნოზი'!M10</f>
        <v>250</v>
      </c>
      <c r="P10" s="15">
        <f>$C$10*'წარმოების - გაყიდვების პროგნოზი'!N10</f>
        <v>250</v>
      </c>
      <c r="Q10" s="21">
        <f t="shared" si="0"/>
        <v>2000</v>
      </c>
    </row>
    <row r="11" spans="1:18" x14ac:dyDescent="0.2">
      <c r="A11" s="36"/>
      <c r="B11" s="67" t="str">
        <f>'წარმოების - გაყიდვების პროგნოზი'!B11</f>
        <v>საბეჭდად გამზადებული ფირები</v>
      </c>
      <c r="C11" s="43">
        <v>5</v>
      </c>
      <c r="D11" s="108"/>
      <c r="E11" s="15">
        <f>$C$11*'წარმოების - გაყიდვების პროგნოზი'!C11</f>
        <v>0</v>
      </c>
      <c r="F11" s="15">
        <f>$C$11*'წარმოების - გაყიდვების პროგნოზი'!D11</f>
        <v>0</v>
      </c>
      <c r="G11" s="15">
        <f>$C$11*'წარმოების - გაყიდვების პროგნოზი'!E11</f>
        <v>0</v>
      </c>
      <c r="H11" s="15">
        <f>$C$11*'წარმოების - გაყიდვების პროგნოზი'!F11</f>
        <v>0</v>
      </c>
      <c r="I11" s="15">
        <f>$C$11*'წარმოების - გაყიდვების პროგნოზი'!G11</f>
        <v>300</v>
      </c>
      <c r="J11" s="15">
        <f>$C$11*'წარმოების - გაყიდვების პროგნოზი'!H11</f>
        <v>300</v>
      </c>
      <c r="K11" s="15">
        <f>$C$11*'წარმოების - გაყიდვების პროგნოზი'!I11</f>
        <v>300</v>
      </c>
      <c r="L11" s="15">
        <f>$C$11*'წარმოების - გაყიდვების პროგნოზი'!J11</f>
        <v>300</v>
      </c>
      <c r="M11" s="15">
        <f>$C$11*'წარმოების - გაყიდვების პროგნოზი'!K11</f>
        <v>300</v>
      </c>
      <c r="N11" s="15">
        <f>$C$11*'წარმოების - გაყიდვების პროგნოზი'!L11</f>
        <v>300</v>
      </c>
      <c r="O11" s="15">
        <f>$C$11*'წარმოების - გაყიდვების პროგნოზი'!M11</f>
        <v>300</v>
      </c>
      <c r="P11" s="15">
        <f>$C$11*'წარმოების - გაყიდვების პროგნოზი'!N11</f>
        <v>300</v>
      </c>
      <c r="Q11" s="21">
        <f t="shared" si="0"/>
        <v>2400</v>
      </c>
    </row>
    <row r="12" spans="1:18" x14ac:dyDescent="0.2">
      <c r="A12" s="10" t="s">
        <v>12</v>
      </c>
      <c r="B12" s="10"/>
      <c r="C12" s="42"/>
      <c r="D12" s="108"/>
      <c r="E12" s="21">
        <f>SUM(E6:E11)</f>
        <v>0</v>
      </c>
      <c r="F12" s="21">
        <f t="shared" ref="F12:P12" si="1">SUM(F6:F11)</f>
        <v>0</v>
      </c>
      <c r="G12" s="21">
        <f t="shared" si="1"/>
        <v>0</v>
      </c>
      <c r="H12" s="21">
        <f t="shared" si="1"/>
        <v>0</v>
      </c>
      <c r="I12" s="21">
        <f t="shared" si="1"/>
        <v>5440</v>
      </c>
      <c r="J12" s="21">
        <f t="shared" si="1"/>
        <v>5440</v>
      </c>
      <c r="K12" s="21">
        <f t="shared" si="1"/>
        <v>5440</v>
      </c>
      <c r="L12" s="21">
        <f t="shared" si="1"/>
        <v>5440</v>
      </c>
      <c r="M12" s="21">
        <f t="shared" si="1"/>
        <v>5440</v>
      </c>
      <c r="N12" s="21">
        <f t="shared" si="1"/>
        <v>5440</v>
      </c>
      <c r="O12" s="21">
        <f t="shared" si="1"/>
        <v>5440</v>
      </c>
      <c r="P12" s="21">
        <f t="shared" si="1"/>
        <v>5440</v>
      </c>
      <c r="Q12" s="21">
        <f>SUM(E12:P12)</f>
        <v>43520</v>
      </c>
    </row>
    <row r="13" spans="1:18" ht="12.75" customHeight="1" x14ac:dyDescent="0.2">
      <c r="B13" s="12"/>
      <c r="C13" s="44"/>
      <c r="D13" s="108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1:18" ht="37.9" customHeight="1" x14ac:dyDescent="0.2">
      <c r="A14" s="52" t="s">
        <v>9</v>
      </c>
      <c r="B14" s="52"/>
      <c r="C14" s="72" t="s">
        <v>68</v>
      </c>
      <c r="D14" s="108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</row>
    <row r="15" spans="1:18" x14ac:dyDescent="0.2">
      <c r="A15" s="36"/>
      <c r="B15" s="67" t="str">
        <f>B6</f>
        <v>ილუსტრირებული ტილოს ჩანთა</v>
      </c>
      <c r="C15" s="43">
        <v>12</v>
      </c>
      <c r="D15" s="108"/>
      <c r="E15" s="15">
        <f>$C$15*'წარმოების - გაყიდვების პროგნოზი'!C15</f>
        <v>0</v>
      </c>
      <c r="F15" s="15">
        <f>$C$15*'წარმოების - გაყიდვების პროგნოზი'!D15</f>
        <v>0</v>
      </c>
      <c r="G15" s="15">
        <f>$C$15*'წარმოების - გაყიდვების პროგნოზი'!E15</f>
        <v>0</v>
      </c>
      <c r="H15" s="15">
        <f>$C$15*'წარმოების - გაყიდვების პროგნოზი'!F15</f>
        <v>120</v>
      </c>
      <c r="I15" s="15">
        <f>$C$15*'წარმოების - გაყიდვების პროგნოზი'!G15</f>
        <v>840</v>
      </c>
      <c r="J15" s="15">
        <f>$C$15*'წარმოების - გაყიდვების პროგნოზი'!H15</f>
        <v>840</v>
      </c>
      <c r="K15" s="15">
        <f>$C$15*'წარმოების - გაყიდვების პროგნოზი'!I15</f>
        <v>840</v>
      </c>
      <c r="L15" s="15">
        <f>$C$15*'წარმოების - გაყიდვების პროგნოზი'!J15</f>
        <v>840</v>
      </c>
      <c r="M15" s="15">
        <f>$C$15*'წარმოების - გაყიდვების პროგნოზი'!K15</f>
        <v>840</v>
      </c>
      <c r="N15" s="15">
        <f>$C$15*'წარმოების - გაყიდვების პროგნოზი'!L15</f>
        <v>840</v>
      </c>
      <c r="O15" s="15">
        <f>$C$15*'წარმოების - გაყიდვების პროგნოზი'!M15</f>
        <v>840</v>
      </c>
      <c r="P15" s="15">
        <f>$C$15*'წარმოების - გაყიდვების პროგნოზი'!N15</f>
        <v>840</v>
      </c>
      <c r="Q15" s="53">
        <f>SUM(E15:P15)</f>
        <v>6840</v>
      </c>
    </row>
    <row r="16" spans="1:18" x14ac:dyDescent="0.2">
      <c r="A16" s="36"/>
      <c r="B16" s="67" t="str">
        <f t="shared" ref="B16:B20" si="2">B7</f>
        <v>ილუსტრირებული მაისური</v>
      </c>
      <c r="C16" s="43">
        <v>15</v>
      </c>
      <c r="D16" s="108"/>
      <c r="E16" s="15">
        <f>$C$16*'წარმოების - გაყიდვების პროგნოზი'!C16</f>
        <v>0</v>
      </c>
      <c r="F16" s="15">
        <f>$C$16*'წარმოების - გაყიდვების პროგნოზი'!D16</f>
        <v>0</v>
      </c>
      <c r="G16" s="15">
        <f>$C$16*'წარმოების - გაყიდვების პროგნოზი'!E16</f>
        <v>0</v>
      </c>
      <c r="H16" s="15">
        <f>$C$16*'წარმოების - გაყიდვების პროგნოზი'!F16</f>
        <v>150</v>
      </c>
      <c r="I16" s="15">
        <f>$C$16*'წარმოების - გაყიდვების პროგნოზი'!G16</f>
        <v>1200</v>
      </c>
      <c r="J16" s="15">
        <f>$C$16*'წარმოების - გაყიდვების პროგნოზი'!H16</f>
        <v>1200</v>
      </c>
      <c r="K16" s="15">
        <f>$C$16*'წარმოების - გაყიდვების პროგნოზი'!I16</f>
        <v>1200</v>
      </c>
      <c r="L16" s="15">
        <f>$C$16*'წარმოების - გაყიდვების პროგნოზი'!J16</f>
        <v>1200</v>
      </c>
      <c r="M16" s="15">
        <f>$C$16*'წარმოების - გაყიდვების პროგნოზი'!K16</f>
        <v>1200</v>
      </c>
      <c r="N16" s="15">
        <f>$C$16*'წარმოების - გაყიდვების პროგნოზი'!L16</f>
        <v>1200</v>
      </c>
      <c r="O16" s="15">
        <f>$C$16*'წარმოების - გაყიდვების პროგნოზი'!M16</f>
        <v>1200</v>
      </c>
      <c r="P16" s="15">
        <f>$C$16*'წარმოების - გაყიდვების პროგნოზი'!N16</f>
        <v>1200</v>
      </c>
      <c r="Q16" s="53">
        <f t="shared" ref="Q16:Q18" si="3">SUM(E16:P16)</f>
        <v>9750</v>
      </c>
    </row>
    <row r="17" spans="1:18" x14ac:dyDescent="0.2">
      <c r="A17" s="36"/>
      <c r="B17" s="67" t="str">
        <f t="shared" si="2"/>
        <v>კეპები</v>
      </c>
      <c r="C17" s="43">
        <v>10</v>
      </c>
      <c r="D17" s="108"/>
      <c r="E17" s="15">
        <f>$C$17*'წარმოების - გაყიდვების პროგნოზი'!C18</f>
        <v>0</v>
      </c>
      <c r="F17" s="15">
        <f>$C$17*'წარმოების - გაყიდვების პროგნოზი'!D18</f>
        <v>0</v>
      </c>
      <c r="G17" s="15">
        <f>$C$17*'წარმოების - გაყიდვების პროგნოზი'!E18</f>
        <v>0</v>
      </c>
      <c r="H17" s="15">
        <f>$C$17*'წარმოების - გაყიდვების პროგნოზი'!F18</f>
        <v>50</v>
      </c>
      <c r="I17" s="15">
        <f>$C$17*'წარმოების - გაყიდვების პროგნოზი'!G18</f>
        <v>600</v>
      </c>
      <c r="J17" s="15">
        <f>$C$17*'წარმოების - გაყიდვების პროგნოზი'!H18</f>
        <v>600</v>
      </c>
      <c r="K17" s="15">
        <f>$C$17*'წარმოების - გაყიდვების პროგნოზი'!I18</f>
        <v>600</v>
      </c>
      <c r="L17" s="15">
        <f>$C$17*'წარმოების - გაყიდვების პროგნოზი'!J18</f>
        <v>600</v>
      </c>
      <c r="M17" s="15">
        <f>$C$17*'წარმოების - გაყიდვების პროგნოზი'!K18</f>
        <v>600</v>
      </c>
      <c r="N17" s="15">
        <f>$C$17*'წარმოების - გაყიდვების პროგნოზი'!L18</f>
        <v>600</v>
      </c>
      <c r="O17" s="15">
        <f>$C$17*'წარმოების - გაყიდვების პროგნოზი'!M18</f>
        <v>600</v>
      </c>
      <c r="P17" s="15">
        <f>$C$17*'წარმოების - გაყიდვების პროგნოზი'!N18</f>
        <v>600</v>
      </c>
      <c r="Q17" s="53">
        <f t="shared" si="3"/>
        <v>4850</v>
      </c>
    </row>
    <row r="18" spans="1:18" x14ac:dyDescent="0.2">
      <c r="A18" s="36"/>
      <c r="B18" s="67" t="str">
        <f t="shared" si="2"/>
        <v>ილუსტრირებული ჰუდები</v>
      </c>
      <c r="C18" s="43">
        <v>38</v>
      </c>
      <c r="D18" s="108"/>
      <c r="E18" s="15"/>
      <c r="F18" s="15"/>
      <c r="G18" s="15"/>
      <c r="H18" s="15">
        <f>$C$17*'წარმოების - გაყიდვების პროგნოზი'!F19</f>
        <v>100</v>
      </c>
      <c r="I18" s="15">
        <f>$C$17*'წარმოების - გაყიდვების პროგნოზი'!G19</f>
        <v>700</v>
      </c>
      <c r="J18" s="15">
        <f>$C$17*'წარმოების - გაყიდვების პროგნოზი'!H19</f>
        <v>700</v>
      </c>
      <c r="K18" s="15">
        <f>$C$17*'წარმოების - გაყიდვების პროგნოზი'!I19</f>
        <v>700</v>
      </c>
      <c r="L18" s="15">
        <f>$C$17*'წარმოების - გაყიდვების პროგნოზი'!J19</f>
        <v>700</v>
      </c>
      <c r="M18" s="15">
        <f>$C$17*'წარმოების - გაყიდვების პროგნოზი'!K19</f>
        <v>700</v>
      </c>
      <c r="N18" s="15">
        <f>$C$17*'წარმოების - გაყიდვების პროგნოზი'!L19</f>
        <v>700</v>
      </c>
      <c r="O18" s="15">
        <f>$C$17*'წარმოების - გაყიდვების პროგნოზი'!M19</f>
        <v>700</v>
      </c>
      <c r="P18" s="15">
        <f>$C$17*'წარმოების - გაყიდვების პროგნოზი'!N19</f>
        <v>700</v>
      </c>
      <c r="Q18" s="53">
        <f t="shared" si="3"/>
        <v>5700</v>
      </c>
    </row>
    <row r="19" spans="1:18" x14ac:dyDescent="0.2">
      <c r="A19" s="36"/>
      <c r="B19" s="67" t="str">
        <f t="shared" si="2"/>
        <v>სასაჩუქრე ქისები</v>
      </c>
      <c r="C19" s="43">
        <v>3</v>
      </c>
      <c r="D19" s="108"/>
      <c r="E19" s="15">
        <f>$C$19*'წარმოების - გაყიდვების პროგნოზი'!C19</f>
        <v>0</v>
      </c>
      <c r="F19" s="15">
        <f>$C$19*'წარმოების - გაყიდვების პროგნოზი'!D19</f>
        <v>0</v>
      </c>
      <c r="G19" s="15">
        <f>$C$19*'წარმოების - გაყიდვების პროგნოზი'!E19</f>
        <v>0</v>
      </c>
      <c r="H19" s="15">
        <f>$C$19*'წარმოების - გაყიდვების პროგნოზი'!F19</f>
        <v>30</v>
      </c>
      <c r="I19" s="15">
        <f>$C$19*'წარმოების - გაყიდვების პროგნოზი'!G19</f>
        <v>210</v>
      </c>
      <c r="J19" s="15">
        <f>$C$19*'წარმოების - გაყიდვების პროგნოზი'!H19</f>
        <v>210</v>
      </c>
      <c r="K19" s="15">
        <f>$C$19*'წარმოების - გაყიდვების პროგნოზი'!I19</f>
        <v>210</v>
      </c>
      <c r="L19" s="15">
        <f>$C$19*'წარმოების - გაყიდვების პროგნოზი'!J19</f>
        <v>210</v>
      </c>
      <c r="M19" s="15">
        <f>$C$19*'წარმოების - გაყიდვების პროგნოზი'!K19</f>
        <v>210</v>
      </c>
      <c r="N19" s="15">
        <f>$C$19*'წარმოების - გაყიდვების პროგნოზი'!L19</f>
        <v>210</v>
      </c>
      <c r="O19" s="15">
        <f>$C$19*'წარმოების - გაყიდვების პროგნოზი'!M19</f>
        <v>210</v>
      </c>
      <c r="P19" s="15">
        <f>$C$19*'წარმოების - გაყიდვების პროგნოზი'!N19</f>
        <v>210</v>
      </c>
      <c r="Q19" s="53">
        <f t="shared" ref="Q19:Q20" si="4">SUM(E19:P19)</f>
        <v>1710</v>
      </c>
    </row>
    <row r="20" spans="1:18" x14ac:dyDescent="0.2">
      <c r="A20" s="36"/>
      <c r="B20" s="67" t="str">
        <f t="shared" si="2"/>
        <v>საბეჭდად გამზადებული ფირები</v>
      </c>
      <c r="C20" s="43">
        <v>2</v>
      </c>
      <c r="D20" s="108"/>
      <c r="E20" s="15">
        <f>$C$20*'წარმოების - გაყიდვების პროგნოზი'!C20</f>
        <v>0</v>
      </c>
      <c r="F20" s="15">
        <f>$C$20*'წარმოების - გაყიდვების პროგნოზი'!D20</f>
        <v>0</v>
      </c>
      <c r="G20" s="15">
        <f>$C$20*'წარმოების - გაყიდვების პროგნოზი'!E20</f>
        <v>0</v>
      </c>
      <c r="H20" s="15">
        <f>$C$20*'წარმოების - გაყიდვების პროგნოზი'!F20</f>
        <v>20</v>
      </c>
      <c r="I20" s="15">
        <f>$C$20*'წარმოების - გაყიდვების პროგნოზი'!G20</f>
        <v>160</v>
      </c>
      <c r="J20" s="15">
        <f>$C$20*'წარმოების - გაყიდვების პროგნოზი'!H20</f>
        <v>160</v>
      </c>
      <c r="K20" s="15">
        <f>$C$20*'წარმოების - გაყიდვების პროგნოზი'!I20</f>
        <v>160</v>
      </c>
      <c r="L20" s="15">
        <f>$C$20*'წარმოების - გაყიდვების პროგნოზი'!J20</f>
        <v>160</v>
      </c>
      <c r="M20" s="15">
        <f>$C$20*'წარმოების - გაყიდვების პროგნოზი'!K20</f>
        <v>160</v>
      </c>
      <c r="N20" s="15">
        <f>$C$20*'წარმოების - გაყიდვების პროგნოზი'!L20</f>
        <v>160</v>
      </c>
      <c r="O20" s="15">
        <f>$C$20*'წარმოების - გაყიდვების პროგნოზი'!M20</f>
        <v>160</v>
      </c>
      <c r="P20" s="15">
        <f>$C$20*'წარმოების - გაყიდვების პროგნოზი'!N20</f>
        <v>160</v>
      </c>
      <c r="Q20" s="53">
        <f t="shared" si="4"/>
        <v>1300</v>
      </c>
    </row>
    <row r="21" spans="1:18" ht="18" customHeight="1" x14ac:dyDescent="0.2">
      <c r="A21" s="55" t="s">
        <v>13</v>
      </c>
      <c r="B21" s="52"/>
      <c r="C21" s="54"/>
      <c r="D21" s="108"/>
      <c r="E21" s="53">
        <f>SUM(E15:E20)</f>
        <v>0</v>
      </c>
      <c r="F21" s="53">
        <f t="shared" ref="F21:P21" si="5">SUM(F15:F20)</f>
        <v>0</v>
      </c>
      <c r="G21" s="53">
        <f t="shared" si="5"/>
        <v>0</v>
      </c>
      <c r="H21" s="53">
        <f t="shared" si="5"/>
        <v>470</v>
      </c>
      <c r="I21" s="53">
        <f t="shared" si="5"/>
        <v>3710</v>
      </c>
      <c r="J21" s="53">
        <f t="shared" si="5"/>
        <v>3710</v>
      </c>
      <c r="K21" s="53">
        <f t="shared" si="5"/>
        <v>3710</v>
      </c>
      <c r="L21" s="53">
        <f t="shared" si="5"/>
        <v>3710</v>
      </c>
      <c r="M21" s="53">
        <f t="shared" si="5"/>
        <v>3710</v>
      </c>
      <c r="N21" s="53">
        <f t="shared" si="5"/>
        <v>3710</v>
      </c>
      <c r="O21" s="53">
        <f t="shared" si="5"/>
        <v>3710</v>
      </c>
      <c r="P21" s="53">
        <f t="shared" si="5"/>
        <v>3710</v>
      </c>
      <c r="Q21" s="53">
        <f t="shared" ref="Q21" si="6">SUM(Q15:Q20)</f>
        <v>30150</v>
      </c>
      <c r="R21" s="9"/>
    </row>
    <row r="22" spans="1:18" ht="12.75" customHeight="1" x14ac:dyDescent="0.2">
      <c r="B22" s="14"/>
      <c r="C22" s="14"/>
      <c r="D22" s="108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</row>
    <row r="23" spans="1:18" x14ac:dyDescent="0.2">
      <c r="A23" s="19" t="s">
        <v>25</v>
      </c>
      <c r="B23" s="19"/>
      <c r="C23" s="19"/>
      <c r="D23" s="108"/>
      <c r="E23" s="18">
        <f>E12-E21</f>
        <v>0</v>
      </c>
      <c r="F23" s="18">
        <f t="shared" ref="F23:Q23" si="7">F12-F21</f>
        <v>0</v>
      </c>
      <c r="G23" s="18">
        <f t="shared" si="7"/>
        <v>0</v>
      </c>
      <c r="H23" s="18">
        <f t="shared" si="7"/>
        <v>-470</v>
      </c>
      <c r="I23" s="18">
        <f t="shared" si="7"/>
        <v>1730</v>
      </c>
      <c r="J23" s="18">
        <f t="shared" si="7"/>
        <v>1730</v>
      </c>
      <c r="K23" s="18">
        <f t="shared" si="7"/>
        <v>1730</v>
      </c>
      <c r="L23" s="18">
        <f t="shared" si="7"/>
        <v>1730</v>
      </c>
      <c r="M23" s="18">
        <f t="shared" si="7"/>
        <v>1730</v>
      </c>
      <c r="N23" s="18">
        <f t="shared" si="7"/>
        <v>1730</v>
      </c>
      <c r="O23" s="18">
        <f t="shared" si="7"/>
        <v>1730</v>
      </c>
      <c r="P23" s="18">
        <f t="shared" si="7"/>
        <v>1730</v>
      </c>
      <c r="Q23" s="18">
        <f t="shared" si="7"/>
        <v>13370</v>
      </c>
    </row>
    <row r="24" spans="1:18" ht="14.25" customHeight="1" x14ac:dyDescent="0.2">
      <c r="A24" s="36"/>
      <c r="B24" s="14"/>
      <c r="C24" s="14"/>
      <c r="D24" s="108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3"/>
    </row>
    <row r="25" spans="1:18" x14ac:dyDescent="0.2">
      <c r="A25" s="36"/>
      <c r="B25" s="52" t="s">
        <v>23</v>
      </c>
      <c r="C25" s="52"/>
      <c r="D25" s="108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</row>
    <row r="26" spans="1:18" x14ac:dyDescent="0.2">
      <c r="A26" s="36"/>
      <c r="B26" s="90" t="s">
        <v>85</v>
      </c>
      <c r="C26" s="7"/>
      <c r="D26" s="108"/>
      <c r="E26" s="66">
        <v>500</v>
      </c>
      <c r="F26" s="15">
        <v>500</v>
      </c>
      <c r="G26" s="15">
        <v>500</v>
      </c>
      <c r="H26" s="15">
        <v>500</v>
      </c>
      <c r="I26" s="15">
        <v>500</v>
      </c>
      <c r="J26" s="15">
        <v>500</v>
      </c>
      <c r="K26" s="15">
        <v>500</v>
      </c>
      <c r="L26" s="15">
        <v>500</v>
      </c>
      <c r="M26" s="15">
        <v>500</v>
      </c>
      <c r="N26" s="15">
        <v>500</v>
      </c>
      <c r="O26" s="15">
        <v>500</v>
      </c>
      <c r="P26" s="15">
        <v>500</v>
      </c>
      <c r="Q26" s="53">
        <f>SUM(E26:P26)</f>
        <v>6000</v>
      </c>
    </row>
    <row r="27" spans="1:18" x14ac:dyDescent="0.2">
      <c r="A27" s="36"/>
      <c r="B27" s="90" t="s">
        <v>86</v>
      </c>
      <c r="C27" s="7"/>
      <c r="D27" s="108"/>
      <c r="E27" s="66">
        <v>20</v>
      </c>
      <c r="F27" s="15">
        <v>20</v>
      </c>
      <c r="G27" s="15">
        <v>20</v>
      </c>
      <c r="H27" s="15">
        <v>20</v>
      </c>
      <c r="I27" s="15">
        <v>20</v>
      </c>
      <c r="J27" s="15">
        <v>20</v>
      </c>
      <c r="K27" s="15">
        <v>20</v>
      </c>
      <c r="L27" s="15">
        <v>20</v>
      </c>
      <c r="M27" s="15">
        <v>20</v>
      </c>
      <c r="N27" s="15">
        <v>20</v>
      </c>
      <c r="O27" s="15">
        <v>20</v>
      </c>
      <c r="P27" s="15">
        <v>20</v>
      </c>
      <c r="Q27" s="53">
        <f t="shared" ref="Q27:Q35" si="8">SUM(E27:P27)</f>
        <v>240</v>
      </c>
    </row>
    <row r="28" spans="1:18" x14ac:dyDescent="0.2">
      <c r="A28" s="36"/>
      <c r="B28" s="90" t="s">
        <v>87</v>
      </c>
      <c r="C28" s="7"/>
      <c r="D28" s="108"/>
      <c r="E28" s="66">
        <v>35</v>
      </c>
      <c r="F28" s="15">
        <v>35</v>
      </c>
      <c r="G28" s="15">
        <v>35</v>
      </c>
      <c r="H28" s="15">
        <v>35</v>
      </c>
      <c r="I28" s="15">
        <v>35</v>
      </c>
      <c r="J28" s="15">
        <v>35</v>
      </c>
      <c r="K28" s="15">
        <v>35</v>
      </c>
      <c r="L28" s="15">
        <v>35</v>
      </c>
      <c r="M28" s="15">
        <v>35</v>
      </c>
      <c r="N28" s="15">
        <v>35</v>
      </c>
      <c r="O28" s="15">
        <v>35</v>
      </c>
      <c r="P28" s="15">
        <v>35</v>
      </c>
      <c r="Q28" s="53">
        <f t="shared" si="8"/>
        <v>420</v>
      </c>
      <c r="R28" s="9"/>
    </row>
    <row r="29" spans="1:18" x14ac:dyDescent="0.2">
      <c r="A29" s="36"/>
      <c r="B29" s="7"/>
      <c r="C29" s="7"/>
      <c r="D29" s="108"/>
      <c r="E29" s="66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53">
        <f t="shared" si="8"/>
        <v>0</v>
      </c>
      <c r="R29" s="9"/>
    </row>
    <row r="30" spans="1:18" x14ac:dyDescent="0.2">
      <c r="A30" s="36"/>
      <c r="B30" s="7"/>
      <c r="C30" s="7"/>
      <c r="D30" s="108"/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53">
        <f t="shared" si="8"/>
        <v>0</v>
      </c>
      <c r="R30" s="9"/>
    </row>
    <row r="31" spans="1:18" x14ac:dyDescent="0.2">
      <c r="A31" s="36"/>
      <c r="B31" s="7"/>
      <c r="C31" s="7"/>
      <c r="D31" s="108"/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53">
        <f t="shared" si="8"/>
        <v>0</v>
      </c>
      <c r="R31" s="9"/>
    </row>
    <row r="32" spans="1:18" x14ac:dyDescent="0.2">
      <c r="A32" s="36"/>
      <c r="B32" s="7"/>
      <c r="C32" s="7"/>
      <c r="D32" s="108"/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53">
        <f t="shared" si="8"/>
        <v>0</v>
      </c>
      <c r="R32" s="9"/>
    </row>
    <row r="33" spans="1:18" x14ac:dyDescent="0.2">
      <c r="A33" s="36"/>
      <c r="B33" s="7"/>
      <c r="C33" s="7"/>
      <c r="D33" s="108"/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53">
        <f t="shared" si="8"/>
        <v>0</v>
      </c>
      <c r="R33" s="9"/>
    </row>
    <row r="34" spans="1:18" x14ac:dyDescent="0.2">
      <c r="A34" s="36"/>
      <c r="B34" s="34"/>
      <c r="C34" s="7"/>
      <c r="D34" s="108"/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53">
        <f t="shared" si="8"/>
        <v>0</v>
      </c>
      <c r="R34" s="9"/>
    </row>
    <row r="35" spans="1:18" x14ac:dyDescent="0.2">
      <c r="A35" s="36"/>
      <c r="B35" s="34"/>
      <c r="C35" s="7"/>
      <c r="D35" s="108"/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53">
        <f t="shared" si="8"/>
        <v>0</v>
      </c>
      <c r="R35" s="9"/>
    </row>
    <row r="36" spans="1:18" x14ac:dyDescent="0.2">
      <c r="A36" s="52" t="s">
        <v>24</v>
      </c>
      <c r="B36" s="52"/>
      <c r="C36" s="52"/>
      <c r="D36" s="108"/>
      <c r="E36" s="53">
        <f t="shared" ref="E36:P36" si="9">SUM(E26:E35)</f>
        <v>555</v>
      </c>
      <c r="F36" s="53">
        <f t="shared" si="9"/>
        <v>555</v>
      </c>
      <c r="G36" s="53">
        <f t="shared" si="9"/>
        <v>555</v>
      </c>
      <c r="H36" s="53">
        <f t="shared" si="9"/>
        <v>555</v>
      </c>
      <c r="I36" s="53">
        <f t="shared" si="9"/>
        <v>555</v>
      </c>
      <c r="J36" s="53">
        <f t="shared" si="9"/>
        <v>555</v>
      </c>
      <c r="K36" s="53">
        <f t="shared" si="9"/>
        <v>555</v>
      </c>
      <c r="L36" s="53">
        <f t="shared" si="9"/>
        <v>555</v>
      </c>
      <c r="M36" s="53">
        <f t="shared" si="9"/>
        <v>555</v>
      </c>
      <c r="N36" s="53">
        <f t="shared" si="9"/>
        <v>555</v>
      </c>
      <c r="O36" s="53">
        <f t="shared" si="9"/>
        <v>555</v>
      </c>
      <c r="P36" s="53">
        <f t="shared" si="9"/>
        <v>555</v>
      </c>
      <c r="Q36" s="53">
        <f>SUM(E36:P36)</f>
        <v>6660</v>
      </c>
    </row>
    <row r="37" spans="1:18" x14ac:dyDescent="0.2">
      <c r="B37" s="30" t="s">
        <v>28</v>
      </c>
      <c r="C37" s="30"/>
      <c r="D37" s="108"/>
      <c r="E37" s="127">
        <f>1625*0.01</f>
        <v>16.25</v>
      </c>
      <c r="F37" s="127">
        <f t="shared" ref="F37:P37" si="10">1625*0.01</f>
        <v>16.25</v>
      </c>
      <c r="G37" s="127">
        <f t="shared" si="10"/>
        <v>16.25</v>
      </c>
      <c r="H37" s="127">
        <f t="shared" si="10"/>
        <v>16.25</v>
      </c>
      <c r="I37" s="127">
        <f t="shared" si="10"/>
        <v>16.25</v>
      </c>
      <c r="J37" s="127">
        <f t="shared" si="10"/>
        <v>16.25</v>
      </c>
      <c r="K37" s="127">
        <f t="shared" si="10"/>
        <v>16.25</v>
      </c>
      <c r="L37" s="127">
        <f t="shared" si="10"/>
        <v>16.25</v>
      </c>
      <c r="M37" s="127">
        <f t="shared" si="10"/>
        <v>16.25</v>
      </c>
      <c r="N37" s="127">
        <f t="shared" si="10"/>
        <v>16.25</v>
      </c>
      <c r="O37" s="127">
        <f t="shared" si="10"/>
        <v>16.25</v>
      </c>
      <c r="P37" s="127">
        <f t="shared" si="10"/>
        <v>16.25</v>
      </c>
      <c r="Q37" s="31"/>
      <c r="R37" s="26"/>
    </row>
    <row r="38" spans="1:18" x14ac:dyDescent="0.2">
      <c r="A38" s="52" t="s">
        <v>29</v>
      </c>
      <c r="B38" s="52"/>
      <c r="C38" s="52"/>
      <c r="D38" s="108"/>
      <c r="E38" s="53">
        <f>E36+E37</f>
        <v>571.25</v>
      </c>
      <c r="F38" s="53">
        <f t="shared" ref="F38:P38" si="11">F36+F37</f>
        <v>571.25</v>
      </c>
      <c r="G38" s="53">
        <f t="shared" si="11"/>
        <v>571.25</v>
      </c>
      <c r="H38" s="53">
        <f t="shared" si="11"/>
        <v>571.25</v>
      </c>
      <c r="I38" s="53">
        <f t="shared" si="11"/>
        <v>571.25</v>
      </c>
      <c r="J38" s="53">
        <f t="shared" si="11"/>
        <v>571.25</v>
      </c>
      <c r="K38" s="53">
        <f t="shared" si="11"/>
        <v>571.25</v>
      </c>
      <c r="L38" s="53">
        <f t="shared" si="11"/>
        <v>571.25</v>
      </c>
      <c r="M38" s="53">
        <f t="shared" si="11"/>
        <v>571.25</v>
      </c>
      <c r="N38" s="53">
        <f t="shared" si="11"/>
        <v>571.25</v>
      </c>
      <c r="O38" s="53">
        <f t="shared" si="11"/>
        <v>571.25</v>
      </c>
      <c r="P38" s="53">
        <f t="shared" si="11"/>
        <v>571.25</v>
      </c>
      <c r="Q38" s="53">
        <f>SUM(E38:P38)</f>
        <v>6855</v>
      </c>
    </row>
    <row r="39" spans="1:18" ht="9" customHeight="1" x14ac:dyDescent="0.2">
      <c r="B39" s="11"/>
      <c r="C39" s="11"/>
      <c r="D39" s="108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8" x14ac:dyDescent="0.2">
      <c r="A40" s="58" t="s">
        <v>14</v>
      </c>
      <c r="B40" s="58"/>
      <c r="C40" s="58"/>
      <c r="D40" s="108"/>
      <c r="E40" s="62">
        <f>E23-E38</f>
        <v>-571.25</v>
      </c>
      <c r="F40" s="62">
        <f t="shared" ref="F40:Q40" si="12">F23-F38</f>
        <v>-571.25</v>
      </c>
      <c r="G40" s="62">
        <f t="shared" si="12"/>
        <v>-571.25</v>
      </c>
      <c r="H40" s="62">
        <f t="shared" si="12"/>
        <v>-1041.25</v>
      </c>
      <c r="I40" s="62">
        <f t="shared" si="12"/>
        <v>1158.75</v>
      </c>
      <c r="J40" s="62">
        <f t="shared" si="12"/>
        <v>1158.75</v>
      </c>
      <c r="K40" s="62">
        <f t="shared" si="12"/>
        <v>1158.75</v>
      </c>
      <c r="L40" s="62">
        <f t="shared" si="12"/>
        <v>1158.75</v>
      </c>
      <c r="M40" s="62">
        <f t="shared" si="12"/>
        <v>1158.75</v>
      </c>
      <c r="N40" s="62">
        <f t="shared" si="12"/>
        <v>1158.75</v>
      </c>
      <c r="O40" s="62">
        <f t="shared" si="12"/>
        <v>1158.75</v>
      </c>
      <c r="P40" s="62">
        <f t="shared" si="12"/>
        <v>1158.75</v>
      </c>
      <c r="Q40" s="62">
        <f t="shared" si="12"/>
        <v>6515</v>
      </c>
      <c r="R40" s="9"/>
    </row>
    <row r="41" spans="1:18" x14ac:dyDescent="0.2">
      <c r="A41" s="59" t="s">
        <v>17</v>
      </c>
      <c r="B41" s="59"/>
      <c r="C41" s="60"/>
      <c r="D41" s="108"/>
      <c r="E41" s="62">
        <f>E40</f>
        <v>-571.25</v>
      </c>
      <c r="F41" s="62">
        <f>E41+F40</f>
        <v>-1142.5</v>
      </c>
      <c r="G41" s="62">
        <f t="shared" ref="G41:O41" si="13">F41+G40</f>
        <v>-1713.75</v>
      </c>
      <c r="H41" s="62">
        <f t="shared" si="13"/>
        <v>-2755</v>
      </c>
      <c r="I41" s="62">
        <f>H41+I40</f>
        <v>-1596.25</v>
      </c>
      <c r="J41" s="62">
        <f>I41+J40</f>
        <v>-437.5</v>
      </c>
      <c r="K41" s="62">
        <f>J41+K40</f>
        <v>721.25</v>
      </c>
      <c r="L41" s="62">
        <f t="shared" si="13"/>
        <v>1880</v>
      </c>
      <c r="M41" s="62">
        <f t="shared" si="13"/>
        <v>3038.75</v>
      </c>
      <c r="N41" s="62">
        <f t="shared" si="13"/>
        <v>4197.5</v>
      </c>
      <c r="O41" s="62">
        <f t="shared" si="13"/>
        <v>5356.25</v>
      </c>
      <c r="P41" s="62">
        <f>O41+P40</f>
        <v>6515</v>
      </c>
      <c r="Q41" s="20"/>
      <c r="R41" s="25" t="s">
        <v>19</v>
      </c>
    </row>
    <row r="42" spans="1:18" x14ac:dyDescent="0.2">
      <c r="A42" s="61"/>
      <c r="B42" s="58" t="s">
        <v>15</v>
      </c>
      <c r="C42" s="58"/>
      <c r="D42" s="108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62"/>
    </row>
    <row r="43" spans="1:18" x14ac:dyDescent="0.2">
      <c r="A43" s="58" t="s">
        <v>16</v>
      </c>
      <c r="B43" s="61"/>
      <c r="C43" s="58"/>
      <c r="D43" s="108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62">
        <f>Q40-Q42</f>
        <v>6515</v>
      </c>
    </row>
    <row r="44" spans="1:18" x14ac:dyDescent="0.2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1:18" x14ac:dyDescent="0.2">
      <c r="B45" s="70" t="s">
        <v>56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</row>
    <row r="47" spans="1:18" x14ac:dyDescent="0.2">
      <c r="B47" s="68" t="s">
        <v>76</v>
      </c>
    </row>
    <row r="49" spans="2:2" x14ac:dyDescent="0.2">
      <c r="B49" s="128" t="s">
        <v>89</v>
      </c>
    </row>
  </sheetData>
  <mergeCells count="9">
    <mergeCell ref="E43:P43"/>
    <mergeCell ref="E5:Q5"/>
    <mergeCell ref="E14:Q14"/>
    <mergeCell ref="D3:D43"/>
    <mergeCell ref="A1:Q1"/>
    <mergeCell ref="A2:Q2"/>
    <mergeCell ref="A3:B3"/>
    <mergeCell ref="E42:P42"/>
    <mergeCell ref="E3:Q3"/>
  </mergeCells>
  <pageMargins left="0.70866141732283472" right="0.70866141732283472" top="0.55118110236220474" bottom="0.35433070866141736" header="0.31496062992125984" footer="0.31496062992125984"/>
  <pageSetup paperSize="9" scale="9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:R22"/>
  <sheetViews>
    <sheetView tabSelected="1" zoomScaleNormal="100" workbookViewId="0">
      <pane xSplit="2" ySplit="6" topLeftCell="C7" activePane="bottomRight" state="frozen"/>
      <selection pane="topRight" activeCell="B1" sqref="B1"/>
      <selection pane="bottomLeft" activeCell="A7" sqref="A7"/>
      <selection pane="bottomRight" activeCell="P3" sqref="P3"/>
    </sheetView>
  </sheetViews>
  <sheetFormatPr defaultColWidth="43.5703125" defaultRowHeight="12.75" x14ac:dyDescent="0.2"/>
  <cols>
    <col min="1" max="1" width="2.5703125" style="2" customWidth="1"/>
    <col min="2" max="2" width="50" style="2" customWidth="1"/>
    <col min="3" max="14" width="7.7109375" style="2" customWidth="1"/>
    <col min="15" max="15" width="9" style="2" customWidth="1"/>
    <col min="16" max="16" width="61.42578125" style="2" customWidth="1"/>
    <col min="17" max="18" width="9" style="2" customWidth="1"/>
    <col min="19" max="16384" width="43.5703125" style="2"/>
  </cols>
  <sheetData>
    <row r="1" spans="1:18" ht="15" customHeight="1" x14ac:dyDescent="0.2">
      <c r="A1" s="118" t="s">
        <v>38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5" t="s">
        <v>18</v>
      </c>
    </row>
    <row r="2" spans="1:18" ht="15.75" x14ac:dyDescent="0.2">
      <c r="A2" s="101" t="s">
        <v>22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</row>
    <row r="3" spans="1:18" ht="36.75" customHeight="1" x14ac:dyDescent="0.2">
      <c r="A3" s="117"/>
      <c r="B3" s="117"/>
      <c r="C3" s="124" t="s">
        <v>0</v>
      </c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6"/>
      <c r="P3" s="69"/>
    </row>
    <row r="4" spans="1:18" x14ac:dyDescent="0.2">
      <c r="B4" s="39"/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4">
        <v>10</v>
      </c>
      <c r="M4" s="4">
        <v>11</v>
      </c>
      <c r="N4" s="4">
        <v>12</v>
      </c>
      <c r="O4" s="41" t="s">
        <v>1</v>
      </c>
      <c r="P4" s="26"/>
    </row>
    <row r="5" spans="1:18" s="16" customFormat="1" ht="26.25" customHeight="1" x14ac:dyDescent="0.25">
      <c r="A5" s="58" t="s">
        <v>8</v>
      </c>
      <c r="B5" s="58"/>
      <c r="C5" s="91">
        <v>0</v>
      </c>
      <c r="D5" s="91">
        <f>C16</f>
        <v>23633</v>
      </c>
      <c r="E5" s="91">
        <f t="shared" ref="E5:N5" si="0">D16</f>
        <v>24418</v>
      </c>
      <c r="F5" s="91">
        <f t="shared" si="0"/>
        <v>24418</v>
      </c>
      <c r="G5" s="91">
        <f t="shared" si="0"/>
        <v>23948</v>
      </c>
      <c r="H5" s="91">
        <f t="shared" si="0"/>
        <v>25378</v>
      </c>
      <c r="I5" s="91">
        <f t="shared" si="0"/>
        <v>26808</v>
      </c>
      <c r="J5" s="91">
        <f t="shared" si="0"/>
        <v>28238</v>
      </c>
      <c r="K5" s="91">
        <f t="shared" si="0"/>
        <v>29668</v>
      </c>
      <c r="L5" s="91">
        <f t="shared" si="0"/>
        <v>31098</v>
      </c>
      <c r="M5" s="91">
        <f t="shared" si="0"/>
        <v>32528</v>
      </c>
      <c r="N5" s="91">
        <f t="shared" si="0"/>
        <v>33958</v>
      </c>
      <c r="O5" s="47"/>
      <c r="P5" s="92" t="s">
        <v>36</v>
      </c>
    </row>
    <row r="6" spans="1:18" x14ac:dyDescent="0.2">
      <c r="A6" s="6" t="s">
        <v>2</v>
      </c>
      <c r="B6" s="6"/>
      <c r="C6" s="121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3"/>
      <c r="P6" s="68"/>
    </row>
    <row r="7" spans="1:18" x14ac:dyDescent="0.2">
      <c r="A7" s="36"/>
      <c r="B7" s="3" t="s">
        <v>3</v>
      </c>
      <c r="C7" s="46">
        <v>0</v>
      </c>
      <c r="D7" s="46">
        <f>'მოგება  -  ზარალის ცხრილი'!F12</f>
        <v>0</v>
      </c>
      <c r="E7" s="46">
        <f>'მოგება  -  ზარალის ცხრილი'!G12</f>
        <v>0</v>
      </c>
      <c r="F7" s="46">
        <f>'მოგება  -  ზარალის ცხრილი'!H12</f>
        <v>0</v>
      </c>
      <c r="G7" s="46">
        <f>'მოგება  -  ზარალის ცხრილი'!I12</f>
        <v>5440</v>
      </c>
      <c r="H7" s="46">
        <f>'მოგება  -  ზარალის ცხრილი'!J12</f>
        <v>5440</v>
      </c>
      <c r="I7" s="46">
        <f>'მოგება  -  ზარალის ცხრილი'!K12</f>
        <v>5440</v>
      </c>
      <c r="J7" s="46">
        <f>'მოგება  -  ზარალის ცხრილი'!L12</f>
        <v>5440</v>
      </c>
      <c r="K7" s="46">
        <f>'მოგება  -  ზარალის ცხრილი'!M12</f>
        <v>5440</v>
      </c>
      <c r="L7" s="46">
        <f>'მოგება  -  ზარალის ცხრილი'!N12</f>
        <v>5440</v>
      </c>
      <c r="M7" s="46">
        <f>'მოგება  -  ზარალის ცხრილი'!O12</f>
        <v>5440</v>
      </c>
      <c r="N7" s="46">
        <f>'მოგება  -  ზარალის ცხრილი'!P12</f>
        <v>5440</v>
      </c>
      <c r="O7" s="45">
        <f>SUM(C7:N7)</f>
        <v>43520</v>
      </c>
    </row>
    <row r="8" spans="1:18" x14ac:dyDescent="0.2">
      <c r="A8" s="36"/>
      <c r="B8" s="3" t="s">
        <v>4</v>
      </c>
      <c r="C8" s="129">
        <v>21878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5">
        <f>SUM(C8:N8)</f>
        <v>21878</v>
      </c>
      <c r="Q8" s="48"/>
      <c r="R8" s="9"/>
    </row>
    <row r="9" spans="1:18" ht="140.25" x14ac:dyDescent="0.2">
      <c r="A9" s="36"/>
      <c r="B9" s="50" t="s">
        <v>32</v>
      </c>
      <c r="C9" s="51">
        <f>1200+20+35+500</f>
        <v>1755</v>
      </c>
      <c r="D9" s="51">
        <f>785+500+35+20</f>
        <v>1340</v>
      </c>
      <c r="E9" s="51">
        <f>500+35+20</f>
        <v>555</v>
      </c>
      <c r="F9" s="51">
        <f t="shared" ref="F9" si="1">500+35+20</f>
        <v>555</v>
      </c>
      <c r="G9" s="51">
        <f>200+35+20</f>
        <v>255</v>
      </c>
      <c r="H9" s="51">
        <f t="shared" ref="H9:N9" si="2">200+35+20</f>
        <v>255</v>
      </c>
      <c r="I9" s="51">
        <f t="shared" si="2"/>
        <v>255</v>
      </c>
      <c r="J9" s="51">
        <f t="shared" si="2"/>
        <v>255</v>
      </c>
      <c r="K9" s="51">
        <f t="shared" si="2"/>
        <v>255</v>
      </c>
      <c r="L9" s="51">
        <f t="shared" si="2"/>
        <v>255</v>
      </c>
      <c r="M9" s="51">
        <f t="shared" si="2"/>
        <v>255</v>
      </c>
      <c r="N9" s="51">
        <f t="shared" si="2"/>
        <v>255</v>
      </c>
      <c r="O9" s="45">
        <f>SUM(C9:N9)</f>
        <v>6245</v>
      </c>
      <c r="P9" s="93" t="s">
        <v>88</v>
      </c>
    </row>
    <row r="10" spans="1:18" x14ac:dyDescent="0.2">
      <c r="A10" s="6" t="s">
        <v>7</v>
      </c>
      <c r="B10" s="6"/>
      <c r="C10" s="45">
        <f>SUM(C7:C9)</f>
        <v>23633</v>
      </c>
      <c r="D10" s="45">
        <f t="shared" ref="D10:N10" si="3">SUM(D7:D9)</f>
        <v>1340</v>
      </c>
      <c r="E10" s="45">
        <f>SUM(E7:E9)</f>
        <v>555</v>
      </c>
      <c r="F10" s="45">
        <f t="shared" si="3"/>
        <v>555</v>
      </c>
      <c r="G10" s="45">
        <f t="shared" si="3"/>
        <v>5695</v>
      </c>
      <c r="H10" s="45">
        <f t="shared" si="3"/>
        <v>5695</v>
      </c>
      <c r="I10" s="45">
        <f t="shared" si="3"/>
        <v>5695</v>
      </c>
      <c r="J10" s="45">
        <f t="shared" si="3"/>
        <v>5695</v>
      </c>
      <c r="K10" s="45">
        <f t="shared" si="3"/>
        <v>5695</v>
      </c>
      <c r="L10" s="45">
        <f t="shared" si="3"/>
        <v>5695</v>
      </c>
      <c r="M10" s="45">
        <f t="shared" si="3"/>
        <v>5695</v>
      </c>
      <c r="N10" s="45">
        <f t="shared" si="3"/>
        <v>5695</v>
      </c>
      <c r="O10" s="45">
        <f>SUM(O7:O9)</f>
        <v>71643</v>
      </c>
    </row>
    <row r="11" spans="1:18" x14ac:dyDescent="0.2">
      <c r="A11" s="114" t="s">
        <v>34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6"/>
    </row>
    <row r="12" spans="1:18" x14ac:dyDescent="0.2">
      <c r="A12" s="36"/>
      <c r="B12" s="12" t="s">
        <v>33</v>
      </c>
      <c r="C12" s="47"/>
      <c r="D12" s="47">
        <f>'მოგება  -  ზარალის ცხრილი'!F21+'მოგება  -  ზარალის ცხრილი'!F36</f>
        <v>555</v>
      </c>
      <c r="E12" s="47">
        <f>'მოგება  -  ზარალის ცხრილი'!G21+'მოგება  -  ზარალის ცხრილი'!G36</f>
        <v>555</v>
      </c>
      <c r="F12" s="47">
        <f>'მოგება  -  ზარალის ცხრილი'!H21+'მოგება  -  ზარალის ცხრილი'!H36</f>
        <v>1025</v>
      </c>
      <c r="G12" s="47">
        <f>'მოგება  -  ზარალის ცხრილი'!I21+'მოგება  -  ზარალის ცხრილი'!I36</f>
        <v>4265</v>
      </c>
      <c r="H12" s="47">
        <f>'მოგება  -  ზარალის ცხრილი'!J21+'მოგება  -  ზარალის ცხრილი'!J36</f>
        <v>4265</v>
      </c>
      <c r="I12" s="47">
        <f>'მოგება  -  ზარალის ცხრილი'!K21+'მოგება  -  ზარალის ცხრილი'!K36</f>
        <v>4265</v>
      </c>
      <c r="J12" s="47">
        <f>'მოგება  -  ზარალის ცხრილი'!L21+'მოგება  -  ზარალის ცხრილი'!L36</f>
        <v>4265</v>
      </c>
      <c r="K12" s="47">
        <f>'მოგება  -  ზარალის ცხრილი'!M21+'მოგება  -  ზარალის ცხრილი'!M36</f>
        <v>4265</v>
      </c>
      <c r="L12" s="47">
        <f>'მოგება  -  ზარალის ცხრილი'!N21+'მოგება  -  ზარალის ცხრილი'!N36</f>
        <v>4265</v>
      </c>
      <c r="M12" s="47">
        <f>'მოგება  -  ზარალის ცხრილი'!O21+'მოგება  -  ზარალის ცხრილი'!O36</f>
        <v>4265</v>
      </c>
      <c r="N12" s="47">
        <f>'მოგება  -  ზარალის ცხრილი'!P21+'მოგება  -  ზარალის ცხრილი'!P36</f>
        <v>4265</v>
      </c>
      <c r="O12" s="63">
        <f>SUM(C12:N12)</f>
        <v>36255</v>
      </c>
      <c r="P12" s="26" t="s">
        <v>73</v>
      </c>
    </row>
    <row r="13" spans="1:18" x14ac:dyDescent="0.2">
      <c r="A13" s="36"/>
      <c r="B13" s="40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63">
        <f t="shared" ref="O13" si="4">SUM(C13:N13)</f>
        <v>0</v>
      </c>
      <c r="P13" s="26"/>
    </row>
    <row r="14" spans="1:18" x14ac:dyDescent="0.2">
      <c r="A14" s="49" t="s">
        <v>6</v>
      </c>
      <c r="B14" s="49"/>
      <c r="C14" s="63">
        <f t="shared" ref="C14:O14" si="5">SUM(C12:C13)</f>
        <v>0</v>
      </c>
      <c r="D14" s="63">
        <f t="shared" si="5"/>
        <v>555</v>
      </c>
      <c r="E14" s="63">
        <f t="shared" si="5"/>
        <v>555</v>
      </c>
      <c r="F14" s="63">
        <f t="shared" si="5"/>
        <v>1025</v>
      </c>
      <c r="G14" s="63">
        <f t="shared" si="5"/>
        <v>4265</v>
      </c>
      <c r="H14" s="63">
        <f t="shared" si="5"/>
        <v>4265</v>
      </c>
      <c r="I14" s="63">
        <f t="shared" si="5"/>
        <v>4265</v>
      </c>
      <c r="J14" s="63">
        <f t="shared" si="5"/>
        <v>4265</v>
      </c>
      <c r="K14" s="63">
        <f t="shared" si="5"/>
        <v>4265</v>
      </c>
      <c r="L14" s="63">
        <f t="shared" si="5"/>
        <v>4265</v>
      </c>
      <c r="M14" s="63">
        <f t="shared" si="5"/>
        <v>4265</v>
      </c>
      <c r="N14" s="63">
        <f t="shared" si="5"/>
        <v>4265</v>
      </c>
      <c r="O14" s="63">
        <f t="shared" si="5"/>
        <v>36255</v>
      </c>
    </row>
    <row r="15" spans="1:18" ht="9" customHeight="1" x14ac:dyDescent="0.2">
      <c r="B15" s="3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8"/>
    </row>
    <row r="16" spans="1:18" x14ac:dyDescent="0.2">
      <c r="A16" s="65" t="s">
        <v>5</v>
      </c>
      <c r="B16" s="65"/>
      <c r="C16" s="64">
        <f t="shared" ref="C16:N16" si="6">C5+C10-C14</f>
        <v>23633</v>
      </c>
      <c r="D16" s="64">
        <f t="shared" si="6"/>
        <v>24418</v>
      </c>
      <c r="E16" s="64">
        <f t="shared" si="6"/>
        <v>24418</v>
      </c>
      <c r="F16" s="64">
        <f t="shared" si="6"/>
        <v>23948</v>
      </c>
      <c r="G16" s="64">
        <f t="shared" si="6"/>
        <v>25378</v>
      </c>
      <c r="H16" s="64">
        <f t="shared" si="6"/>
        <v>26808</v>
      </c>
      <c r="I16" s="64">
        <f t="shared" si="6"/>
        <v>28238</v>
      </c>
      <c r="J16" s="64">
        <f t="shared" si="6"/>
        <v>29668</v>
      </c>
      <c r="K16" s="64">
        <f t="shared" si="6"/>
        <v>31098</v>
      </c>
      <c r="L16" s="64">
        <f t="shared" si="6"/>
        <v>32528</v>
      </c>
      <c r="M16" s="64">
        <f t="shared" si="6"/>
        <v>33958</v>
      </c>
      <c r="N16" s="64">
        <f t="shared" si="6"/>
        <v>35388</v>
      </c>
      <c r="O16" s="48"/>
    </row>
    <row r="17" spans="2:15" x14ac:dyDescent="0.2">
      <c r="B17" s="26" t="s">
        <v>35</v>
      </c>
    </row>
    <row r="18" spans="2:15" x14ac:dyDescent="0.2">
      <c r="B18" s="29"/>
    </row>
    <row r="19" spans="2:15" x14ac:dyDescent="0.2"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</row>
    <row r="20" spans="2:15" x14ac:dyDescent="0.2"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</row>
    <row r="21" spans="2:15" x14ac:dyDescent="0.2"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</row>
    <row r="22" spans="2:15" x14ac:dyDescent="0.2"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</row>
  </sheetData>
  <mergeCells count="6">
    <mergeCell ref="A11:O11"/>
    <mergeCell ref="A3:B3"/>
    <mergeCell ref="A1:O1"/>
    <mergeCell ref="A2:O2"/>
    <mergeCell ref="C6:O6"/>
    <mergeCell ref="C3:O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ინსტრუქცია</vt:lpstr>
      <vt:lpstr>წარმოების - გაყიდვების პროგნოზი</vt:lpstr>
      <vt:lpstr>მოგება  -  ზარალის ცხრილი</vt:lpstr>
      <vt:lpstr>ფულადი სახსრების მიმოქცევა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megabite</dc:creator>
  <cp:lastModifiedBy>ADMIN</cp:lastModifiedBy>
  <cp:lastPrinted>2018-01-12T14:40:09Z</cp:lastPrinted>
  <dcterms:created xsi:type="dcterms:W3CDTF">2016-07-17T18:17:06Z</dcterms:created>
  <dcterms:modified xsi:type="dcterms:W3CDTF">2025-03-29T11:31:54Z</dcterms:modified>
</cp:coreProperties>
</file>