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3040" windowHeight="9264" tabRatio="774" activeTab="3"/>
  </bookViews>
  <sheets>
    <sheet name="ინსტრუქცია" sheetId="8" r:id="rId1"/>
    <sheet name="წარმოების - გაყიდვების პროგნოზი" sheetId="4" r:id="rId2"/>
    <sheet name="მოგება  -  ზარალის ცხრილი" sheetId="2" r:id="rId3"/>
    <sheet name="ფულადი სახსრების მიმოქცევა" sheetId="1" r:id="rId4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9" i="2"/>
  <c r="C21" i="2" s="1"/>
  <c r="C38" i="2" s="1"/>
  <c r="K6" i="4"/>
  <c r="L6" i="4"/>
  <c r="M6" i="4"/>
  <c r="N6" i="4"/>
  <c r="K7" i="4"/>
  <c r="L7" i="4"/>
  <c r="M7" i="4"/>
  <c r="N7" i="4"/>
  <c r="K8" i="4"/>
  <c r="L8" i="4"/>
  <c r="M8" i="4"/>
  <c r="N8" i="4"/>
  <c r="K9" i="4"/>
  <c r="L9" i="4"/>
  <c r="M9" i="4"/>
  <c r="N9" i="4"/>
  <c r="K10" i="4"/>
  <c r="L10" i="4"/>
  <c r="M10" i="4"/>
  <c r="N10" i="4"/>
  <c r="J10" i="4"/>
  <c r="J9" i="4"/>
  <c r="J8" i="4"/>
  <c r="J7" i="4"/>
  <c r="J6" i="4"/>
  <c r="G6" i="4"/>
  <c r="H6" i="4"/>
  <c r="I6" i="4"/>
  <c r="G7" i="4"/>
  <c r="H7" i="4"/>
  <c r="I7" i="4"/>
  <c r="G8" i="4"/>
  <c r="H8" i="4"/>
  <c r="I8" i="4"/>
  <c r="G9" i="4"/>
  <c r="H9" i="4"/>
  <c r="I9" i="4"/>
  <c r="G10" i="4"/>
  <c r="H10" i="4"/>
  <c r="I10" i="4"/>
  <c r="F10" i="4"/>
  <c r="F9" i="4"/>
  <c r="F8" i="4"/>
  <c r="F7" i="4"/>
  <c r="F6" i="4"/>
  <c r="D6" i="4"/>
  <c r="E6" i="4"/>
  <c r="D7" i="4"/>
  <c r="E7" i="4"/>
  <c r="D8" i="4"/>
  <c r="E8" i="4"/>
  <c r="D9" i="4"/>
  <c r="E9" i="4"/>
  <c r="D10" i="4"/>
  <c r="E10" i="4"/>
  <c r="C10" i="4"/>
  <c r="C9" i="4"/>
  <c r="C8" i="4"/>
  <c r="C7" i="4"/>
  <c r="C6" i="4"/>
  <c r="K14" i="4"/>
  <c r="L14" i="4"/>
  <c r="M14" i="4"/>
  <c r="N14" i="4"/>
  <c r="K15" i="4"/>
  <c r="L15" i="4"/>
  <c r="M15" i="4"/>
  <c r="N15" i="4"/>
  <c r="K16" i="4"/>
  <c r="L16" i="4"/>
  <c r="M16" i="4"/>
  <c r="N16" i="4"/>
  <c r="K17" i="4"/>
  <c r="L17" i="4"/>
  <c r="M17" i="4"/>
  <c r="N17" i="4"/>
  <c r="K18" i="4"/>
  <c r="L18" i="4"/>
  <c r="M18" i="4"/>
  <c r="N18" i="4"/>
  <c r="J18" i="4"/>
  <c r="J17" i="4"/>
  <c r="J14" i="4"/>
  <c r="G14" i="4"/>
  <c r="H14" i="4"/>
  <c r="I14" i="4"/>
  <c r="G15" i="4"/>
  <c r="H15" i="4"/>
  <c r="I15" i="4"/>
  <c r="G16" i="4"/>
  <c r="H16" i="4"/>
  <c r="I16" i="4"/>
  <c r="G17" i="4"/>
  <c r="H17" i="4"/>
  <c r="I17" i="4"/>
  <c r="G18" i="4"/>
  <c r="H18" i="4"/>
  <c r="I18" i="4"/>
  <c r="F16" i="4"/>
  <c r="F15" i="4"/>
  <c r="D14" i="4"/>
  <c r="E14" i="4"/>
  <c r="D15" i="4"/>
  <c r="E15" i="4"/>
  <c r="D16" i="4"/>
  <c r="E16" i="4"/>
  <c r="D17" i="4"/>
  <c r="E17" i="4"/>
  <c r="D18" i="4"/>
  <c r="E18" i="4"/>
  <c r="C18" i="4"/>
  <c r="C17" i="4"/>
  <c r="C16" i="4"/>
  <c r="C15" i="4"/>
  <c r="C14" i="4"/>
  <c r="F18" i="4"/>
  <c r="F17" i="4"/>
  <c r="F14" i="4"/>
  <c r="J15" i="4"/>
  <c r="J16" i="4"/>
  <c r="C24" i="2" l="1"/>
  <c r="O13" i="1"/>
  <c r="E6" i="2" l="1"/>
  <c r="E14" i="2" l="1"/>
  <c r="F15" i="2" l="1"/>
  <c r="G15" i="2"/>
  <c r="H15" i="2"/>
  <c r="I15" i="2"/>
  <c r="J15" i="2"/>
  <c r="K15" i="2"/>
  <c r="L15" i="2"/>
  <c r="M15" i="2"/>
  <c r="N15" i="2"/>
  <c r="O15" i="2"/>
  <c r="P15" i="2"/>
  <c r="F16" i="2"/>
  <c r="G16" i="2"/>
  <c r="H16" i="2"/>
  <c r="I16" i="2"/>
  <c r="J16" i="2"/>
  <c r="K16" i="2"/>
  <c r="L16" i="2"/>
  <c r="M16" i="2"/>
  <c r="N16" i="2"/>
  <c r="O16" i="2"/>
  <c r="P16" i="2"/>
  <c r="F17" i="2"/>
  <c r="G17" i="2"/>
  <c r="H17" i="2"/>
  <c r="I17" i="2"/>
  <c r="J17" i="2"/>
  <c r="K17" i="2"/>
  <c r="L17" i="2"/>
  <c r="M17" i="2"/>
  <c r="N17" i="2"/>
  <c r="O17" i="2"/>
  <c r="P17" i="2"/>
  <c r="F18" i="2"/>
  <c r="G18" i="2"/>
  <c r="H18" i="2"/>
  <c r="I18" i="2"/>
  <c r="J18" i="2"/>
  <c r="K18" i="2"/>
  <c r="L18" i="2"/>
  <c r="M18" i="2"/>
  <c r="N18" i="2"/>
  <c r="O18" i="2"/>
  <c r="P18" i="2"/>
  <c r="E18" i="2"/>
  <c r="E17" i="2"/>
  <c r="E16" i="2"/>
  <c r="E15" i="2"/>
  <c r="F14" i="2"/>
  <c r="G14" i="2"/>
  <c r="H14" i="2"/>
  <c r="I14" i="2"/>
  <c r="J14" i="2"/>
  <c r="K14" i="2"/>
  <c r="L14" i="2"/>
  <c r="M14" i="2"/>
  <c r="N14" i="2"/>
  <c r="O14" i="2"/>
  <c r="P14" i="2"/>
  <c r="F7" i="2"/>
  <c r="G7" i="2"/>
  <c r="H7" i="2"/>
  <c r="I7" i="2"/>
  <c r="J7" i="2"/>
  <c r="K7" i="2"/>
  <c r="L7" i="2"/>
  <c r="M7" i="2"/>
  <c r="N7" i="2"/>
  <c r="O7" i="2"/>
  <c r="P7" i="2"/>
  <c r="F8" i="2"/>
  <c r="G8" i="2"/>
  <c r="H8" i="2"/>
  <c r="I8" i="2"/>
  <c r="J8" i="2"/>
  <c r="K8" i="2"/>
  <c r="L8" i="2"/>
  <c r="M8" i="2"/>
  <c r="N8" i="2"/>
  <c r="O8" i="2"/>
  <c r="P8" i="2"/>
  <c r="F9" i="2"/>
  <c r="G9" i="2"/>
  <c r="H9" i="2"/>
  <c r="I9" i="2"/>
  <c r="J9" i="2"/>
  <c r="K9" i="2"/>
  <c r="L9" i="2"/>
  <c r="M9" i="2"/>
  <c r="N9" i="2"/>
  <c r="O9" i="2"/>
  <c r="P9" i="2"/>
  <c r="F10" i="2"/>
  <c r="G10" i="2"/>
  <c r="H10" i="2"/>
  <c r="I10" i="2"/>
  <c r="J10" i="2"/>
  <c r="K10" i="2"/>
  <c r="L10" i="2"/>
  <c r="M10" i="2"/>
  <c r="N10" i="2"/>
  <c r="O10" i="2"/>
  <c r="P10" i="2"/>
  <c r="E10" i="2"/>
  <c r="E9" i="2"/>
  <c r="E8" i="2"/>
  <c r="E7" i="2"/>
  <c r="F6" i="2"/>
  <c r="G6" i="2"/>
  <c r="H6" i="2"/>
  <c r="I6" i="2"/>
  <c r="J6" i="2"/>
  <c r="K6" i="2"/>
  <c r="L6" i="2"/>
  <c r="M6" i="2"/>
  <c r="N6" i="2"/>
  <c r="O6" i="2"/>
  <c r="P6" i="2"/>
  <c r="E19" i="2" l="1"/>
  <c r="E24" i="2" s="1"/>
  <c r="O14" i="4"/>
  <c r="O15" i="4"/>
  <c r="Q16" i="2" l="1"/>
  <c r="Q15" i="2"/>
  <c r="O7" i="4"/>
  <c r="O8" i="4"/>
  <c r="O16" i="4"/>
  <c r="Q7" i="2"/>
  <c r="Q8" i="2"/>
  <c r="Q9" i="2"/>
  <c r="Q10" i="2"/>
  <c r="O6" i="4" l="1"/>
  <c r="E34" i="2"/>
  <c r="E36" i="2" l="1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O17" i="4"/>
  <c r="E11" i="2" l="1"/>
  <c r="O19" i="4"/>
  <c r="O11" i="2" l="1"/>
  <c r="G11" i="2"/>
  <c r="Q25" i="2"/>
  <c r="Q26" i="2"/>
  <c r="Q27" i="2"/>
  <c r="Q28" i="2"/>
  <c r="Q29" i="2"/>
  <c r="Q30" i="2"/>
  <c r="Q31" i="2"/>
  <c r="Q32" i="2"/>
  <c r="Q33" i="2"/>
  <c r="E11" i="4"/>
  <c r="O9" i="4"/>
  <c r="K11" i="2" l="1"/>
  <c r="N11" i="2"/>
  <c r="C14" i="1"/>
  <c r="P19" i="2"/>
  <c r="H19" i="2"/>
  <c r="H24" i="2" s="1"/>
  <c r="H34" i="2" s="1"/>
  <c r="H36" i="2" s="1"/>
  <c r="O19" i="2"/>
  <c r="K19" i="2"/>
  <c r="K24" i="2" s="1"/>
  <c r="K34" i="2" s="1"/>
  <c r="K36" i="2" s="1"/>
  <c r="G19" i="2"/>
  <c r="G24" i="2" s="1"/>
  <c r="G34" i="2" s="1"/>
  <c r="G36" i="2" s="1"/>
  <c r="D11" i="4"/>
  <c r="J11" i="2"/>
  <c r="H11" i="2"/>
  <c r="C11" i="4"/>
  <c r="G11" i="4"/>
  <c r="K11" i="4"/>
  <c r="O10" i="4"/>
  <c r="N11" i="4"/>
  <c r="J11" i="4"/>
  <c r="M11" i="4"/>
  <c r="I11" i="4"/>
  <c r="L11" i="4"/>
  <c r="H11" i="4"/>
  <c r="F11" i="4"/>
  <c r="M14" i="1" l="1"/>
  <c r="O24" i="2"/>
  <c r="O34" i="2" s="1"/>
  <c r="O36" i="2" s="1"/>
  <c r="N14" i="1"/>
  <c r="P24" i="2"/>
  <c r="P34" i="2" s="1"/>
  <c r="P36" i="2" s="1"/>
  <c r="E14" i="1"/>
  <c r="F14" i="1"/>
  <c r="I14" i="1"/>
  <c r="O11" i="4"/>
  <c r="P11" i="2"/>
  <c r="J19" i="2"/>
  <c r="J24" i="2" s="1"/>
  <c r="J34" i="2" s="1"/>
  <c r="J36" i="2" s="1"/>
  <c r="F11" i="2"/>
  <c r="F19" i="2"/>
  <c r="F24" i="2" s="1"/>
  <c r="F34" i="2" s="1"/>
  <c r="N19" i="2"/>
  <c r="N24" i="2" s="1"/>
  <c r="N34" i="2" s="1"/>
  <c r="N36" i="2" s="1"/>
  <c r="L11" i="2"/>
  <c r="Q6" i="2"/>
  <c r="I11" i="2"/>
  <c r="L19" i="2"/>
  <c r="L24" i="2" s="1"/>
  <c r="L34" i="2" s="1"/>
  <c r="L36" i="2" s="1"/>
  <c r="I19" i="2"/>
  <c r="I24" i="2" s="1"/>
  <c r="I34" i="2" s="1"/>
  <c r="I36" i="2" s="1"/>
  <c r="M19" i="2"/>
  <c r="M24" i="2" s="1"/>
  <c r="M34" i="2" s="1"/>
  <c r="M36" i="2" s="1"/>
  <c r="M11" i="2"/>
  <c r="F36" i="2" l="1"/>
  <c r="Q36" i="2" s="1"/>
  <c r="Q34" i="2"/>
  <c r="L14" i="1"/>
  <c r="G14" i="1"/>
  <c r="H14" i="1"/>
  <c r="K14" i="1"/>
  <c r="J14" i="1"/>
  <c r="E21" i="2"/>
  <c r="E38" i="2" s="1"/>
  <c r="O12" i="1" l="1"/>
  <c r="O14" i="1" s="1"/>
  <c r="D14" i="1"/>
  <c r="Q24" i="2"/>
  <c r="Q14" i="2"/>
  <c r="E39" i="2" l="1"/>
  <c r="Q18" i="2" l="1"/>
  <c r="Q17" i="2"/>
  <c r="I21" i="2" l="1"/>
  <c r="I38" i="2" s="1"/>
  <c r="G10" i="1"/>
  <c r="M21" i="2"/>
  <c r="M38" i="2" s="1"/>
  <c r="K10" i="1"/>
  <c r="J21" i="2"/>
  <c r="J38" i="2" s="1"/>
  <c r="H10" i="1"/>
  <c r="N21" i="2"/>
  <c r="N38" i="2" s="1"/>
  <c r="L10" i="1"/>
  <c r="O21" i="2"/>
  <c r="O38" i="2" s="1"/>
  <c r="M10" i="1"/>
  <c r="G21" i="2"/>
  <c r="G38" i="2" s="1"/>
  <c r="E10" i="1"/>
  <c r="K21" i="2"/>
  <c r="K38" i="2" s="1"/>
  <c r="I10" i="1"/>
  <c r="H21" i="2"/>
  <c r="H38" i="2" s="1"/>
  <c r="F10" i="1"/>
  <c r="L21" i="2"/>
  <c r="L38" i="2" s="1"/>
  <c r="J10" i="1"/>
  <c r="P21" i="2"/>
  <c r="P38" i="2" s="1"/>
  <c r="N10" i="1"/>
  <c r="F21" i="2"/>
  <c r="Q11" i="2"/>
  <c r="Q19" i="2"/>
  <c r="F38" i="2" l="1"/>
  <c r="F39" i="2" s="1"/>
  <c r="O7" i="1"/>
  <c r="Q21" i="2"/>
  <c r="Q38" i="2" s="1"/>
  <c r="Q41" i="2" s="1"/>
  <c r="G39" i="2" l="1"/>
  <c r="H39" i="2" s="1"/>
  <c r="I39" i="2" s="1"/>
  <c r="J39" i="2" s="1"/>
  <c r="K39" i="2" s="1"/>
  <c r="L39" i="2" s="1"/>
  <c r="M39" i="2" s="1"/>
  <c r="N39" i="2" s="1"/>
  <c r="O39" i="2" s="1"/>
  <c r="P39" i="2" s="1"/>
  <c r="O9" i="1" l="1"/>
  <c r="D10" i="1"/>
  <c r="O8" i="1"/>
  <c r="C10" i="1" l="1"/>
  <c r="C16" i="1" s="1"/>
  <c r="D5" i="1" s="1"/>
  <c r="O10" i="1"/>
  <c r="D16" i="1" l="1"/>
  <c r="E5" i="1" s="1"/>
  <c r="E16" i="1" s="1"/>
  <c r="F5" i="1" s="1"/>
  <c r="F16" i="1" s="1"/>
  <c r="G5" i="1" s="1"/>
  <c r="G16" i="1" s="1"/>
  <c r="H5" i="1" s="1"/>
  <c r="H16" i="1" s="1"/>
  <c r="I5" i="1" s="1"/>
  <c r="I16" i="1" s="1"/>
  <c r="J5" i="1" s="1"/>
  <c r="J16" i="1" s="1"/>
  <c r="K5" i="1" s="1"/>
  <c r="K16" i="1" s="1"/>
  <c r="L5" i="1" s="1"/>
  <c r="L16" i="1" s="1"/>
  <c r="M5" i="1" s="1"/>
  <c r="M16" i="1" s="1"/>
  <c r="N5" i="1" s="1"/>
  <c r="N16" i="1" s="1"/>
</calcChain>
</file>

<file path=xl/comments1.xml><?xml version="1.0" encoding="utf-8"?>
<comments xmlns="http://schemas.openxmlformats.org/spreadsheetml/2006/main">
  <authors>
    <author>AR</author>
  </authors>
  <commentList>
    <comment ref="C5" authorId="0" shapeId="0">
      <text>
        <r>
          <rPr>
            <b/>
            <sz val="9"/>
            <color indexed="81"/>
            <rFont val="Segoe UI"/>
            <family val="2"/>
          </rPr>
          <t>AR:</t>
        </r>
        <r>
          <rPr>
            <sz val="9"/>
            <color indexed="81"/>
            <rFont val="Segoe UI"/>
            <family val="2"/>
          </rPr>
          <t xml:space="preserve">
ერთეულის ფასი</t>
        </r>
      </text>
    </comment>
    <comment ref="C13" authorId="0" shapeId="0">
      <text>
        <r>
          <rPr>
            <b/>
            <sz val="9"/>
            <color indexed="81"/>
            <rFont val="Segoe UI"/>
            <family val="2"/>
          </rPr>
          <t>AR:</t>
        </r>
        <r>
          <rPr>
            <sz val="9"/>
            <color indexed="81"/>
            <rFont val="Segoe UI"/>
            <family val="2"/>
          </rPr>
          <t xml:space="preserve">
ცვალებადი ხარჯი ერთეულის
</t>
        </r>
      </text>
    </comment>
  </commentList>
</comments>
</file>

<file path=xl/sharedStrings.xml><?xml version="1.0" encoding="utf-8"?>
<sst xmlns="http://schemas.openxmlformats.org/spreadsheetml/2006/main" count="138" uniqueCount="85">
  <si>
    <t>I წელი</t>
  </si>
  <si>
    <t>ჯამი</t>
  </si>
  <si>
    <t>ფულის შემოდინება</t>
  </si>
  <si>
    <t>გაყიდვებიდან/ მომსახურებიდან შემოდინება</t>
  </si>
  <si>
    <t>გრანტის შემოდინება</t>
  </si>
  <si>
    <t>ფული პერიოდის ბოლოს         D= A+B-C</t>
  </si>
  <si>
    <t>გასავლების ჯამი                            C</t>
  </si>
  <si>
    <t>შემოდინების ჯამი                              B</t>
  </si>
  <si>
    <t>ფული პერიოდის დასაწყისში     A</t>
  </si>
  <si>
    <t>ცვალებადი/პირდაპირი ხარჯები</t>
  </si>
  <si>
    <t>გაყიდვები ცალებში</t>
  </si>
  <si>
    <t>პროდუქციის/მომსახურების  რეალიზაცია/გაყიდვები</t>
  </si>
  <si>
    <r>
      <rPr>
        <b/>
        <sz val="10"/>
        <color rgb="FFFF0000"/>
        <rFont val="Calibri"/>
        <family val="2"/>
        <scheme val="minor"/>
      </rPr>
      <t>U</t>
    </r>
    <r>
      <rPr>
        <b/>
        <sz val="10"/>
        <color theme="1"/>
        <rFont val="Calibri"/>
        <family val="2"/>
        <scheme val="minor"/>
      </rPr>
      <t xml:space="preserve"> - რეალიზაციის/გაყიდვების ჯამი                 </t>
    </r>
  </si>
  <si>
    <r>
      <rPr>
        <b/>
        <sz val="10"/>
        <color rgb="FFFF0000"/>
        <rFont val="Calibri"/>
        <family val="2"/>
        <scheme val="minor"/>
      </rPr>
      <t>Kv</t>
    </r>
    <r>
      <rPr>
        <b/>
        <sz val="10"/>
        <color theme="1"/>
        <rFont val="Calibri"/>
        <family val="2"/>
        <scheme val="minor"/>
      </rPr>
      <t xml:space="preserve"> - ცვალებადი/პირდაპირი ხარჯების ჯამი      </t>
    </r>
  </si>
  <si>
    <r>
      <rPr>
        <b/>
        <sz val="10"/>
        <color rgb="FFFF0000"/>
        <rFont val="Calibri"/>
        <family val="2"/>
        <scheme val="minor"/>
      </rPr>
      <t xml:space="preserve">G2 </t>
    </r>
    <r>
      <rPr>
        <b/>
        <sz val="10"/>
        <color theme="1"/>
        <rFont val="Calibri"/>
        <family val="2"/>
        <scheme val="minor"/>
      </rPr>
      <t xml:space="preserve">- მოგება                              </t>
    </r>
    <r>
      <rPr>
        <b/>
        <sz val="10"/>
        <color rgb="FFFF0000"/>
        <rFont val="Calibri"/>
        <family val="2"/>
        <scheme val="minor"/>
      </rPr>
      <t xml:space="preserve"> G2 = G1 - Kf</t>
    </r>
  </si>
  <si>
    <r>
      <rPr>
        <b/>
        <sz val="10"/>
        <color rgb="FFFF0000"/>
        <rFont val="Calibri"/>
        <family val="2"/>
        <scheme val="minor"/>
      </rPr>
      <t>T</t>
    </r>
    <r>
      <rPr>
        <b/>
        <sz val="10"/>
        <color theme="1"/>
        <rFont val="Calibri"/>
        <family val="2"/>
        <scheme val="minor"/>
      </rPr>
      <t xml:space="preserve"> - მოგების გადასახადი          </t>
    </r>
    <r>
      <rPr>
        <b/>
        <sz val="10"/>
        <color rgb="FFFF0000"/>
        <rFont val="Calibri"/>
        <family val="2"/>
        <scheme val="minor"/>
      </rPr>
      <t>G2-(G2*15%)</t>
    </r>
  </si>
  <si>
    <r>
      <rPr>
        <b/>
        <sz val="10"/>
        <color rgb="FFFF0000"/>
        <rFont val="Calibri"/>
        <family val="2"/>
        <scheme val="minor"/>
      </rPr>
      <t xml:space="preserve">G3 </t>
    </r>
    <r>
      <rPr>
        <b/>
        <sz val="10"/>
        <color theme="1"/>
        <rFont val="Calibri"/>
        <family val="2"/>
        <scheme val="minor"/>
      </rPr>
      <t xml:space="preserve">- მთლიანი წმინდა მოგება                    </t>
    </r>
    <r>
      <rPr>
        <b/>
        <sz val="10"/>
        <color rgb="FFFF0000"/>
        <rFont val="Calibri"/>
        <family val="2"/>
        <scheme val="minor"/>
      </rPr>
      <t>G3 = G2 - T</t>
    </r>
  </si>
  <si>
    <r>
      <rPr>
        <b/>
        <sz val="10"/>
        <color theme="1"/>
        <rFont val="Calibri"/>
        <family val="2"/>
        <scheme val="minor"/>
      </rPr>
      <t>დაგროვილი მოგება</t>
    </r>
    <r>
      <rPr>
        <sz val="10"/>
        <color theme="1"/>
        <rFont val="Calibri"/>
        <family val="2"/>
        <scheme val="minor"/>
      </rPr>
      <t xml:space="preserve"> (</t>
    </r>
    <r>
      <rPr>
        <i/>
        <sz val="10"/>
        <color theme="1"/>
        <rFont val="Calibri"/>
        <family val="2"/>
        <scheme val="minor"/>
      </rPr>
      <t>მიმდინარე თვის მოგებას პლუს წინა თვის მოგება</t>
    </r>
    <r>
      <rPr>
        <sz val="10"/>
        <color theme="1"/>
        <rFont val="Calibri"/>
        <family val="2"/>
        <scheme val="minor"/>
      </rPr>
      <t>)</t>
    </r>
  </si>
  <si>
    <t>შენიშვნა / კომენტარი</t>
  </si>
  <si>
    <t>ეს ზოლი გიჩვენებთ, როდის გადახვედით მოგების ზონაში (Break Even)</t>
  </si>
  <si>
    <t>მოგების გაანგარიშება</t>
  </si>
  <si>
    <t>მოგება - ზარალი</t>
  </si>
  <si>
    <t>ფულადი სახსრების  მიმოქცევა - Cash Flow</t>
  </si>
  <si>
    <t>ფიქსირებული/საერთო/არაპირდაპირი/ზედნადები ხარჯები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</si>
  <si>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 xml:space="preserve">- ფიქს./საერთო/არაპირდაპირი/ზედნადები ხარჯების ჯამი     </t>
    </r>
  </si>
  <si>
    <r>
      <rPr>
        <b/>
        <sz val="10"/>
        <color rgb="FFFF0000"/>
        <rFont val="Calibri"/>
        <family val="2"/>
        <scheme val="minor"/>
      </rPr>
      <t>G1</t>
    </r>
    <r>
      <rPr>
        <b/>
        <sz val="10"/>
        <color theme="1"/>
        <rFont val="Calibri"/>
        <family val="2"/>
        <scheme val="minor"/>
      </rPr>
      <t xml:space="preserve"> - საერთო მოგება / (ბრუტო მოგება)                          </t>
    </r>
    <r>
      <rPr>
        <b/>
        <sz val="10"/>
        <color rgb="FFFF0000"/>
        <rFont val="Calibri"/>
        <family val="2"/>
        <scheme val="minor"/>
      </rPr>
      <t>G1 = U - Kv</t>
    </r>
  </si>
  <si>
    <t>წარმოება ცალებში</t>
  </si>
  <si>
    <t>წარმოების და გაყიდვების პროგნოზი</t>
  </si>
  <si>
    <t>ცვეთა / ამორტიზაცია</t>
  </si>
  <si>
    <r>
      <rPr>
        <b/>
        <sz val="10"/>
        <color rgb="FFFF0000"/>
        <rFont val="Calibri"/>
        <family val="2"/>
        <scheme val="minor"/>
      </rPr>
      <t xml:space="preserve">Kf </t>
    </r>
    <r>
      <rPr>
        <b/>
        <sz val="10"/>
        <color theme="1"/>
        <rFont val="Calibri"/>
        <family val="2"/>
        <scheme val="minor"/>
      </rPr>
      <t>- ფიქსირებული ხარჯების ჯამი ცვეთის ჩათვლით</t>
    </r>
  </si>
  <si>
    <t>ჯამური წარმოება ცალებში</t>
  </si>
  <si>
    <t>ჯამური გაყიდვები ცალებში</t>
  </si>
  <si>
    <t>სხვა შემოდინება (საკუთარი სახსრები)</t>
  </si>
  <si>
    <t>ხარჯები (პირდაპირი+არაპირადპირი) -გადინება</t>
  </si>
  <si>
    <t>ფულის გადინება</t>
  </si>
  <si>
    <t>აქ ცვეთის თანხა არ შედის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</si>
  <si>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</t>
  </si>
  <si>
    <t>P  გასაყიდი ფასი</t>
  </si>
  <si>
    <t>თუ ცხრილის რიგები არ არის საკმარისი, შეგიძლიათ ჩაამატოთ</t>
  </si>
  <si>
    <t>-</t>
  </si>
  <si>
    <t>ზოგადი ინფორმაცია</t>
  </si>
  <si>
    <t>მარტივად შეგიძლიათ დოკუმენტში შეიტანოთ ცვლილებები, არ არსებობს ერთი მიდგომა ყველასთვის;</t>
  </si>
  <si>
    <t xml:space="preserve">  წარმოების - გაყიდვების პროგნოზი</t>
  </si>
  <si>
    <t>მოგება  -  ზარალის ცხრილი</t>
  </si>
  <si>
    <t xml:space="preserve"> ფულადი სახსრების მიმოქცევა</t>
  </si>
  <si>
    <t xml:space="preserve">დოკუმენტის შევსების შემდეგ შესაძლებლობა გექნებათ ის შეცვალოთ ან/და გამოიყენოთ საწარმოს საქმიანობის შემდეგი წლების პროგნოზისთვის; </t>
  </si>
  <si>
    <t>ლურჯი გვერდის არის საწარმოს მომდევნო ერთი წლის მოგება ზარალის ცხრილი;</t>
  </si>
  <si>
    <t xml:space="preserve">წარმოება და გაყიდვები თვეების მიხედვით შეიძლება ერთმანეთს არ დაემთხვეს, მაგ. შეიძლება პირველი 2 თვე აწარმოოთ, ხოლო გაყიდვები მე-3 თვიდან დაიწყოს; </t>
  </si>
  <si>
    <t xml:space="preserve">დოკუმენტში არ ამოშალოთ ფორმულები; </t>
  </si>
  <si>
    <t>თუ ცხრილის რიგები არ არის საკმარისი, შეგიძლიათ ჩაამატოთ;</t>
  </si>
  <si>
    <t>მწვანე  გვერდი არის საწარმოს მომდევნო ერთი წლის პროდუქტის/სერვისი წარმოების და გაყიდვების პროგნოზი;</t>
  </si>
  <si>
    <t xml:space="preserve">წარმოება და გაყიდვების გვერდი ივსება ხელით; </t>
  </si>
  <si>
    <t>შევსებისას გაითვალისწინეთ პრექტის სეზონურობა, მოსამზადებელი საქმიანობის ვადები და ა.შ;</t>
  </si>
  <si>
    <t>დოკუმენტის შევსებისას გაითვალისწინეთ,  12 თვის ათვლა დაიწყება კონტრაქტის გაფორმების თვიდან;</t>
  </si>
  <si>
    <t xml:space="preserve"> პროდუქტის/სერვისი მოგება  -  ზარალის ცხრილის მომზადება შესაძლებლობას მოგცემთ გაანალიზოთ ფინანსური მდგომარეობი მდგომარეობა, მართოთ რისკები,  შეაფასოთ საწარმოს სიცოცხლისუნარიანობა და ა.შ.</t>
  </si>
  <si>
    <t xml:space="preserve"> პროდუქტის/სერვისი წარმოების და გაყიდვების პროგნოზის გვერდის შევსება შესაძლებლობას მოგცემთ  განსაზღვროთ საწარმოს მომავალი, მართოთ რისკები, მოახდინოთ წარმოების ოპტიმიზაცია და ა.შ. </t>
  </si>
  <si>
    <t xml:space="preserve"> </t>
  </si>
  <si>
    <t>დოკუმენტი საშუალებას გაძლევთ შექმნათ საწარმოს მარტივი ფინანსური მოდელი;</t>
  </si>
  <si>
    <t>დოკუმენტი ემსახურება, საწარმოს საქმიანობის პირველი წლის  ბიზენს გათვლების შექმნას;</t>
  </si>
  <si>
    <t>დოკუმენტში ჯერ ივსება მწვანე გვერდი, შემდგომ ლურჯი და ბოლოს ყვითელი გვერდი;</t>
  </si>
  <si>
    <t>თუ პრეოქტი სეზონურია, რეკომენდაციაა გათვლები მოამზადოთ 24 თვეზე;</t>
  </si>
  <si>
    <t>ყვითელი გვერდი არის საწარმოს მომდევნო ერთი წლის ფულადი სახსრების მიმოქვევის ცხრილი;</t>
  </si>
  <si>
    <t xml:space="preserve">წარმოების და გაყიდვების გვერდზე უნდა მიუთითოთ თითოეული პროდუქტი/სერვისის რაოდენობა თვეების მიხედვით; </t>
  </si>
  <si>
    <t xml:space="preserve">C5 - P ხელით წერთ თითოეული პროდუქტის/სერვისის ერთეულის გასაყიდ ღირებულებას; </t>
  </si>
  <si>
    <t>C13 - KV  ხელით წერთ თითოეული პროდუქტის/სერვისის ერთეულის პირდაპირი ხარჯების ღირებულებას;</t>
  </si>
  <si>
    <r>
      <t xml:space="preserve">B23  </t>
    </r>
    <r>
      <rPr>
        <i/>
        <sz val="11"/>
        <color theme="1"/>
        <rFont val="Calibri"/>
        <family val="2"/>
        <scheme val="minor"/>
      </rPr>
      <t>ფიქსირებული/საერთო/არაპირდაპირი/ზედნადები ხარჯებს ავსებთ ხელით, თვეების მიხედვით;</t>
    </r>
  </si>
  <si>
    <t xml:space="preserve"> B35  ცვეთა / ამორტიზაციას ავსებთ ხელით, თვეების მიხედვით;</t>
  </si>
  <si>
    <t xml:space="preserve">Q40 მოგების გადასახადs ასვებთ ხელით(G2-(G2*15%) , მხოლოდ იმ შემთხვევაში თუ საწარმოს დამფუძნებლებს განაწილებული აქვთ დივიდენდები; </t>
  </si>
  <si>
    <t xml:space="preserve">kv პროდუქტის /მომსახურების ცვალებადი/პირადპირი ხარჯები  </t>
  </si>
  <si>
    <t>ცვეთის ზოლი Cash Flow-ში არ გადმოდის;</t>
  </si>
  <si>
    <t>ფულადი სახსრების მიმოქცევის გვერდზე მხოლოდ პირველი თვის მონაცემები ივსება ხელით;</t>
  </si>
  <si>
    <t xml:space="preserve">ფულადი სახსრების მიმოქცევის ცხრილი დაგეხმარებათ შეაფასოთ ბიზნესის ლიკვიდურობა, იყოთ გამჭვირვალე დონორთან,  მიიღოთ სტრატეგიული გადაწყვეტილებები, შეაფასოთ ფინანსური რისკები და ა.შ. </t>
  </si>
  <si>
    <t>მიმდინარე პერიოდის (პირველი თვის გარდა) დასაწყისში არსებული ფული უნდა უდრიდეს წინა პერიოდის ბოლოს არსებულ ფულს;</t>
  </si>
  <si>
    <t>ფორმულას ჯამურად გადმოაქვს "მოგება-ზარალის გვერდიდან"</t>
  </si>
  <si>
    <t>წარმოდგენილი პროექტის ბიზნეს გეგმის შევსების ინსტრუქცია</t>
  </si>
  <si>
    <t>დოკუმენტში შეყვანილია ფორმულები და ავტომატურად დაკავშირებულია ერთმანეთთან;</t>
  </si>
  <si>
    <t>* ცვალებადი და ფიქსირებული ხარჯების განმარტებას ნახავთ ინსტრუქციის გვერდზე</t>
  </si>
  <si>
    <r>
      <rPr>
        <b/>
        <sz val="12"/>
        <color theme="1"/>
        <rFont val="Calibri"/>
        <family val="2"/>
        <scheme val="minor"/>
      </rPr>
      <t>ფიქსირებული/პირდაპირი ხარჯი</t>
    </r>
    <r>
      <rPr>
        <sz val="12"/>
        <color theme="1"/>
        <rFont val="Calibri"/>
        <family val="2"/>
        <scheme val="minor"/>
      </rPr>
      <t xml:space="preserve"> არის ხარჯები, რომლებიც არ იცვლება წარმოების მოცულობის ან გაყიდვების მიხედვით. მაგ: ქირა (ოფისის, საწარმოს),  თანამშრომლების ხელფასები (ფიქსირებული), კომუნალური გადასახადები (თუ ფიქსირებული ტარიფია),  დაზღვევა, სესხის პროცენტები და ა.შ.  ეს არის ხარჯები რომლებიც არ იცვლება დროის გარკვეულ მონაკვეთში.  </t>
    </r>
  </si>
  <si>
    <r>
      <rPr>
        <b/>
        <sz val="12"/>
        <color theme="1"/>
        <rFont val="Calibri"/>
        <family val="2"/>
        <scheme val="minor"/>
      </rPr>
      <t>ცვალებადი/არაპირდაპირი ხარჯი</t>
    </r>
    <r>
      <rPr>
        <sz val="12"/>
        <color theme="1"/>
        <rFont val="Calibri"/>
        <family val="2"/>
        <scheme val="minor"/>
      </rPr>
      <t xml:space="preserve"> ეს არის ხარჯები, რომლებიც დამოკიდებულია წარმოების ან გაყიდვების მოცულობაზე. მაგ: ნედლეულის და მასალების ღირებულება, წარმოების ელექტროენერგია და წყლის ხარჯი (თუ შეიცვლება წარმოების მიხედვით),  ტრანსპორტირების ხარჯები, დროებითი დასაქმებულების ხელფასები, შეფუთვის და მიწოდების ხარჯები და ა.შ.</t>
    </r>
  </si>
  <si>
    <t>სათამაშო N1</t>
  </si>
  <si>
    <t>სათამაშო N2</t>
  </si>
  <si>
    <t>სათამაშო N3</t>
  </si>
  <si>
    <t>სათამაშო N4</t>
  </si>
  <si>
    <t>სათამაშო N5</t>
  </si>
  <si>
    <t>გაუთვალისწინებელი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</si>
</sst>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/>
    <xf numFmtId="0" fontId="4" fillId="0" borderId="1" xfId="0" applyFont="1" applyBorder="1" applyAlignment="1">
      <alignment horizontal="left" vertical="center"/>
    </xf>
    <xf numFmtId="1" fontId="4" fillId="0" borderId="1" xfId="0" applyNumberFormat="1" applyFont="1" applyBorder="1"/>
    <xf numFmtId="1" fontId="4" fillId="0" borderId="0" xfId="0" applyNumberFormat="1" applyFont="1"/>
    <xf numFmtId="0" fontId="5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1" fontId="4" fillId="5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3" fillId="4" borderId="1" xfId="0" applyFont="1" applyFill="1" applyBorder="1" applyAlignment="1">
      <alignment vertical="center"/>
    </xf>
    <xf numFmtId="0" fontId="10" fillId="0" borderId="0" xfId="0" applyFont="1"/>
    <xf numFmtId="0" fontId="5" fillId="5" borderId="1" xfId="0" applyFont="1" applyFill="1" applyBorder="1" applyAlignment="1">
      <alignment vertical="center"/>
    </xf>
    <xf numFmtId="1" fontId="5" fillId="5" borderId="1" xfId="0" applyNumberFormat="1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vertical="center"/>
    </xf>
    <xf numFmtId="1" fontId="11" fillId="2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5" borderId="0" xfId="0" applyFont="1" applyFill="1"/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5" fillId="2" borderId="1" xfId="0" applyNumberFormat="1" applyFont="1" applyFill="1" applyBorder="1"/>
    <xf numFmtId="3" fontId="4" fillId="0" borderId="1" xfId="0" applyNumberFormat="1" applyFont="1" applyBorder="1"/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/>
    <xf numFmtId="0" fontId="5" fillId="4" borderId="1" xfId="0" applyFont="1" applyFill="1" applyBorder="1"/>
    <xf numFmtId="0" fontId="2" fillId="0" borderId="1" xfId="0" applyFont="1" applyBorder="1"/>
    <xf numFmtId="3" fontId="4" fillId="5" borderId="1" xfId="0" applyNumberFormat="1" applyFont="1" applyFill="1" applyBorder="1"/>
    <xf numFmtId="0" fontId="5" fillId="4" borderId="1" xfId="0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1" fontId="6" fillId="4" borderId="1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/>
    </xf>
    <xf numFmtId="1" fontId="5" fillId="6" borderId="1" xfId="0" applyNumberFormat="1" applyFont="1" applyFill="1" applyBorder="1" applyAlignment="1">
      <alignment vertical="center"/>
    </xf>
    <xf numFmtId="3" fontId="5" fillId="4" borderId="1" xfId="0" applyNumberFormat="1" applyFont="1" applyFill="1" applyBorder="1"/>
    <xf numFmtId="3" fontId="5" fillId="6" borderId="1" xfId="0" applyNumberFormat="1" applyFont="1" applyFill="1" applyBorder="1"/>
    <xf numFmtId="0" fontId="5" fillId="6" borderId="1" xfId="0" applyFont="1" applyFill="1" applyBorder="1"/>
    <xf numFmtId="1" fontId="1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right" vertical="center"/>
    </xf>
    <xf numFmtId="0" fontId="17" fillId="8" borderId="0" xfId="0" applyFont="1" applyFill="1"/>
    <xf numFmtId="0" fontId="0" fillId="8" borderId="0" xfId="0" applyFill="1"/>
    <xf numFmtId="0" fontId="16" fillId="8" borderId="0" xfId="0" applyFont="1" applyFill="1"/>
    <xf numFmtId="0" fontId="18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9" fillId="0" borderId="0" xfId="0" applyFont="1"/>
    <xf numFmtId="0" fontId="17" fillId="0" borderId="0" xfId="0" applyFont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20" fillId="0" borderId="0" xfId="0" applyFont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" fontId="3" fillId="4" borderId="2" xfId="0" applyNumberFormat="1" applyFont="1" applyFill="1" applyBorder="1" applyAlignment="1">
      <alignment vertical="center"/>
    </xf>
    <xf numFmtId="1" fontId="3" fillId="4" borderId="3" xfId="0" applyNumberFormat="1" applyFont="1" applyFill="1" applyBorder="1" applyAlignment="1">
      <alignment vertical="center"/>
    </xf>
    <xf numFmtId="1" fontId="3" fillId="4" borderId="4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3" xfId="0" applyNumberFormat="1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7" borderId="1" xfId="0" applyFont="1" applyFill="1" applyBorder="1"/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0" fontId="5" fillId="7" borderId="2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Q54"/>
  <sheetViews>
    <sheetView topLeftCell="A40" zoomScale="110" zoomScaleNormal="110" workbookViewId="0">
      <selection activeCell="F52" sqref="F52"/>
    </sheetView>
  </sheetViews>
  <sheetFormatPr defaultRowHeight="14.4" x14ac:dyDescent="0.3"/>
  <cols>
    <col min="1" max="1" width="7.44140625" customWidth="1"/>
    <col min="3" max="3" width="25.109375" customWidth="1"/>
  </cols>
  <sheetData>
    <row r="2" spans="1:15" ht="18" customHeight="1" x14ac:dyDescent="0.35">
      <c r="B2" s="74"/>
      <c r="D2" s="75"/>
    </row>
    <row r="3" spans="1:15" ht="21" x14ac:dyDescent="0.4">
      <c r="B3" s="83" t="s">
        <v>74</v>
      </c>
      <c r="C3" s="82"/>
      <c r="D3" s="75"/>
      <c r="O3" s="76"/>
    </row>
    <row r="4" spans="1:15" ht="4.8" customHeight="1" x14ac:dyDescent="0.4">
      <c r="B4" s="77"/>
      <c r="C4" s="78"/>
      <c r="D4" s="7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8" customHeight="1" x14ac:dyDescent="0.35">
      <c r="B5" s="74"/>
      <c r="D5" s="75"/>
    </row>
    <row r="6" spans="1:15" ht="18" customHeight="1" x14ac:dyDescent="0.35">
      <c r="A6" s="74">
        <v>1</v>
      </c>
      <c r="B6" s="74" t="s">
        <v>40</v>
      </c>
      <c r="D6" s="75"/>
    </row>
    <row r="7" spans="1:15" ht="18" customHeight="1" x14ac:dyDescent="0.35">
      <c r="B7" s="80" t="s">
        <v>39</v>
      </c>
      <c r="C7" t="s">
        <v>57</v>
      </c>
      <c r="D7" s="75"/>
    </row>
    <row r="8" spans="1:15" ht="18" customHeight="1" x14ac:dyDescent="0.35">
      <c r="B8" s="80" t="s">
        <v>39</v>
      </c>
      <c r="C8" t="s">
        <v>41</v>
      </c>
      <c r="D8" s="75"/>
    </row>
    <row r="9" spans="1:15" ht="18" customHeight="1" x14ac:dyDescent="0.35">
      <c r="B9" s="80" t="s">
        <v>39</v>
      </c>
      <c r="C9" t="s">
        <v>58</v>
      </c>
      <c r="D9" s="75"/>
    </row>
    <row r="10" spans="1:15" ht="18" customHeight="1" x14ac:dyDescent="0.35">
      <c r="B10" s="80" t="s">
        <v>39</v>
      </c>
      <c r="C10" t="s">
        <v>45</v>
      </c>
      <c r="D10" s="75"/>
    </row>
    <row r="11" spans="1:15" ht="18" customHeight="1" x14ac:dyDescent="0.35">
      <c r="B11" s="80" t="s">
        <v>39</v>
      </c>
      <c r="C11" t="s">
        <v>59</v>
      </c>
      <c r="D11" s="75"/>
    </row>
    <row r="12" spans="1:15" ht="18" customHeight="1" x14ac:dyDescent="0.35">
      <c r="B12" s="80" t="s">
        <v>39</v>
      </c>
      <c r="C12" t="s">
        <v>75</v>
      </c>
      <c r="D12" s="75"/>
    </row>
    <row r="13" spans="1:15" ht="18" customHeight="1" x14ac:dyDescent="0.35">
      <c r="B13" s="80" t="s">
        <v>39</v>
      </c>
      <c r="C13" t="s">
        <v>48</v>
      </c>
      <c r="D13" s="75"/>
    </row>
    <row r="14" spans="1:15" ht="18" customHeight="1" x14ac:dyDescent="0.35">
      <c r="B14" s="80" t="s">
        <v>39</v>
      </c>
      <c r="C14" t="s">
        <v>52</v>
      </c>
      <c r="D14" s="75"/>
    </row>
    <row r="15" spans="1:15" ht="18" customHeight="1" x14ac:dyDescent="0.35">
      <c r="B15" s="80" t="s">
        <v>39</v>
      </c>
      <c r="C15" t="s">
        <v>53</v>
      </c>
      <c r="D15" s="75"/>
    </row>
    <row r="16" spans="1:15" ht="18" customHeight="1" x14ac:dyDescent="0.35">
      <c r="A16" s="80" t="s">
        <v>39</v>
      </c>
      <c r="B16" s="75" t="s">
        <v>60</v>
      </c>
      <c r="D16" s="75"/>
      <c r="E16" s="75"/>
      <c r="F16" s="75"/>
      <c r="G16" s="75"/>
      <c r="H16" s="75"/>
      <c r="I16" s="75"/>
      <c r="J16" s="75"/>
      <c r="K16" s="75"/>
    </row>
    <row r="17" spans="1:17" ht="18" customHeight="1" x14ac:dyDescent="0.35">
      <c r="B17" s="80"/>
      <c r="D17" s="75"/>
    </row>
    <row r="18" spans="1:17" ht="18" customHeight="1" x14ac:dyDescent="0.35">
      <c r="B18" s="80"/>
      <c r="D18" s="75"/>
    </row>
    <row r="19" spans="1:17" ht="18" customHeight="1" x14ac:dyDescent="0.3">
      <c r="B19" s="88">
        <v>1</v>
      </c>
      <c r="C19" s="85" t="s">
        <v>50</v>
      </c>
      <c r="D19" s="75"/>
    </row>
    <row r="20" spans="1:17" ht="18" customHeight="1" x14ac:dyDescent="0.3">
      <c r="B20" s="88">
        <v>2</v>
      </c>
      <c r="C20" s="84" t="s">
        <v>46</v>
      </c>
      <c r="D20" s="75"/>
    </row>
    <row r="21" spans="1:17" ht="18" customHeight="1" x14ac:dyDescent="0.3">
      <c r="B21" s="88">
        <v>3</v>
      </c>
      <c r="C21" s="86" t="s">
        <v>61</v>
      </c>
      <c r="D21" s="75"/>
    </row>
    <row r="22" spans="1:17" ht="18" customHeight="1" x14ac:dyDescent="0.35">
      <c r="B22" s="80"/>
      <c r="D22" s="75"/>
    </row>
    <row r="23" spans="1:17" ht="18" customHeight="1" x14ac:dyDescent="0.35">
      <c r="B23" s="80"/>
      <c r="D23" s="75"/>
    </row>
    <row r="24" spans="1:17" ht="18" customHeight="1" x14ac:dyDescent="0.35">
      <c r="A24" s="74">
        <v>2</v>
      </c>
      <c r="B24" s="81" t="s">
        <v>42</v>
      </c>
      <c r="D24" s="75"/>
    </row>
    <row r="25" spans="1:17" ht="18" customHeight="1" x14ac:dyDescent="0.35">
      <c r="B25" s="80" t="s">
        <v>39</v>
      </c>
      <c r="C25" t="s">
        <v>55</v>
      </c>
      <c r="D25" s="75"/>
    </row>
    <row r="26" spans="1:17" ht="18" customHeight="1" x14ac:dyDescent="0.35">
      <c r="B26" s="80"/>
      <c r="D26" s="75"/>
    </row>
    <row r="27" spans="1:17" ht="18" customHeight="1" x14ac:dyDescent="0.35">
      <c r="B27" s="80"/>
      <c r="C27" s="1" t="s">
        <v>39</v>
      </c>
      <c r="D27" s="87" t="s">
        <v>47</v>
      </c>
      <c r="Q27" s="26"/>
    </row>
    <row r="28" spans="1:17" ht="18" customHeight="1" x14ac:dyDescent="0.35">
      <c r="B28" s="80"/>
      <c r="C28" s="1" t="s">
        <v>39</v>
      </c>
      <c r="D28" s="87" t="s">
        <v>49</v>
      </c>
      <c r="Q28" s="26"/>
    </row>
    <row r="29" spans="1:17" ht="18" customHeight="1" x14ac:dyDescent="0.35">
      <c r="B29" s="80"/>
      <c r="C29" s="1" t="s">
        <v>39</v>
      </c>
      <c r="D29" s="87" t="s">
        <v>62</v>
      </c>
    </row>
    <row r="30" spans="1:17" ht="18" customHeight="1" x14ac:dyDescent="0.35">
      <c r="B30" s="80"/>
      <c r="C30" s="1" t="s">
        <v>39</v>
      </c>
      <c r="D30" s="87" t="s">
        <v>51</v>
      </c>
    </row>
    <row r="31" spans="1:17" ht="18" customHeight="1" x14ac:dyDescent="0.35">
      <c r="B31" s="80"/>
      <c r="C31" s="1"/>
      <c r="D31" s="87"/>
    </row>
    <row r="32" spans="1:17" ht="18" customHeight="1" x14ac:dyDescent="0.35">
      <c r="B32" s="74"/>
      <c r="D32" s="75"/>
    </row>
    <row r="33" spans="1:4" ht="18" customHeight="1" x14ac:dyDescent="0.35">
      <c r="A33" s="74">
        <v>3</v>
      </c>
      <c r="B33" s="74" t="s">
        <v>43</v>
      </c>
      <c r="D33" s="75"/>
    </row>
    <row r="34" spans="1:4" ht="18" customHeight="1" x14ac:dyDescent="0.35">
      <c r="B34" s="80" t="s">
        <v>39</v>
      </c>
      <c r="C34" t="s">
        <v>54</v>
      </c>
      <c r="D34" s="75"/>
    </row>
    <row r="35" spans="1:4" ht="18" customHeight="1" x14ac:dyDescent="0.35">
      <c r="B35" s="80"/>
      <c r="D35" s="75"/>
    </row>
    <row r="36" spans="1:4" ht="18" customHeight="1" x14ac:dyDescent="0.35">
      <c r="B36" s="74"/>
      <c r="C36" s="1" t="s">
        <v>39</v>
      </c>
      <c r="D36" s="75" t="s">
        <v>63</v>
      </c>
    </row>
    <row r="37" spans="1:4" ht="18" customHeight="1" x14ac:dyDescent="0.35">
      <c r="B37" s="74"/>
      <c r="C37" s="1" t="s">
        <v>39</v>
      </c>
      <c r="D37" s="75" t="s">
        <v>64</v>
      </c>
    </row>
    <row r="38" spans="1:4" ht="18" customHeight="1" x14ac:dyDescent="0.35">
      <c r="B38" s="74"/>
      <c r="C38" s="1" t="s">
        <v>39</v>
      </c>
      <c r="D38" t="s">
        <v>65</v>
      </c>
    </row>
    <row r="39" spans="1:4" ht="18" customHeight="1" x14ac:dyDescent="0.35">
      <c r="B39" s="74"/>
      <c r="C39" s="1" t="s">
        <v>39</v>
      </c>
      <c r="D39" s="75" t="s">
        <v>66</v>
      </c>
    </row>
    <row r="40" spans="1:4" ht="18" customHeight="1" x14ac:dyDescent="0.35">
      <c r="B40" s="74"/>
      <c r="C40" s="1" t="s">
        <v>39</v>
      </c>
      <c r="D40" s="75" t="s">
        <v>67</v>
      </c>
    </row>
    <row r="41" spans="1:4" ht="18" customHeight="1" x14ac:dyDescent="0.35">
      <c r="B41" s="74"/>
      <c r="C41" s="1" t="s">
        <v>39</v>
      </c>
      <c r="D41" s="87" t="s">
        <v>49</v>
      </c>
    </row>
    <row r="42" spans="1:4" ht="18" customHeight="1" x14ac:dyDescent="0.35">
      <c r="B42" s="74"/>
      <c r="C42" s="1"/>
    </row>
    <row r="43" spans="1:4" ht="31.2" customHeight="1" x14ac:dyDescent="0.3">
      <c r="B43" s="89" t="s">
        <v>39</v>
      </c>
      <c r="C43" s="90" t="s">
        <v>77</v>
      </c>
    </row>
    <row r="44" spans="1:4" ht="27.6" customHeight="1" x14ac:dyDescent="0.3">
      <c r="B44" s="89" t="s">
        <v>39</v>
      </c>
      <c r="C44" s="90" t="s">
        <v>78</v>
      </c>
    </row>
    <row r="45" spans="1:4" ht="18" customHeight="1" x14ac:dyDescent="0.35">
      <c r="B45" s="74"/>
      <c r="D45" s="75"/>
    </row>
    <row r="46" spans="1:4" ht="18" customHeight="1" x14ac:dyDescent="0.35">
      <c r="A46" s="74">
        <v>4</v>
      </c>
      <c r="B46" s="74" t="s">
        <v>44</v>
      </c>
      <c r="D46" s="75"/>
    </row>
    <row r="47" spans="1:4" ht="18" customHeight="1" x14ac:dyDescent="0.35">
      <c r="A47" s="74"/>
      <c r="B47" s="80" t="s">
        <v>39</v>
      </c>
      <c r="C47" t="s">
        <v>71</v>
      </c>
      <c r="D47" s="75"/>
    </row>
    <row r="48" spans="1:4" ht="18" customHeight="1" x14ac:dyDescent="0.35">
      <c r="A48" s="74"/>
      <c r="B48" s="74"/>
      <c r="D48" s="75"/>
    </row>
    <row r="49" spans="2:4" ht="18" customHeight="1" x14ac:dyDescent="0.35">
      <c r="C49" s="80" t="s">
        <v>39</v>
      </c>
      <c r="D49" s="75" t="s">
        <v>72</v>
      </c>
    </row>
    <row r="50" spans="2:4" ht="18" customHeight="1" x14ac:dyDescent="0.35">
      <c r="C50" s="80" t="s">
        <v>39</v>
      </c>
      <c r="D50" s="75" t="s">
        <v>70</v>
      </c>
    </row>
    <row r="51" spans="2:4" ht="18" customHeight="1" x14ac:dyDescent="0.35">
      <c r="C51" s="80" t="s">
        <v>39</v>
      </c>
      <c r="D51" s="75" t="s">
        <v>69</v>
      </c>
    </row>
    <row r="52" spans="2:4" ht="18" customHeight="1" x14ac:dyDescent="0.35">
      <c r="C52" s="80" t="s">
        <v>39</v>
      </c>
      <c r="D52" s="87" t="s">
        <v>49</v>
      </c>
    </row>
    <row r="53" spans="2:4" ht="18" customHeight="1" x14ac:dyDescent="0.35">
      <c r="B53" s="80"/>
      <c r="D53" s="75"/>
    </row>
    <row r="54" spans="2:4" ht="18" customHeight="1" x14ac:dyDescent="0.35">
      <c r="B54" s="80"/>
      <c r="C54" t="s">
        <v>56</v>
      </c>
      <c r="D54" s="7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Q20"/>
  <sheetViews>
    <sheetView zoomScaleNormal="100" workbookViewId="0">
      <pane xSplit="2" ySplit="4" topLeftCell="C5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ColWidth="43.5546875" defaultRowHeight="13.8" x14ac:dyDescent="0.3"/>
  <cols>
    <col min="1" max="1" width="2.88671875" style="2" customWidth="1"/>
    <col min="2" max="2" width="34.6640625" style="2" customWidth="1"/>
    <col min="3" max="14" width="7.6640625" style="2" customWidth="1"/>
    <col min="15" max="15" width="9" style="2" customWidth="1"/>
    <col min="16" max="16" width="25.77734375" style="2" customWidth="1"/>
    <col min="17" max="18" width="9" style="2" customWidth="1"/>
    <col min="19" max="19" width="9.5546875" style="2" customWidth="1"/>
    <col min="20" max="16384" width="43.5546875" style="2"/>
  </cols>
  <sheetData>
    <row r="1" spans="1:17" ht="15" customHeight="1" x14ac:dyDescent="0.3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5" t="s">
        <v>18</v>
      </c>
    </row>
    <row r="2" spans="1:17" ht="24.9" customHeight="1" x14ac:dyDescent="0.3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5"/>
    </row>
    <row r="3" spans="1:17" ht="14.4" x14ac:dyDescent="0.3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</row>
    <row r="4" spans="1:17" ht="14.4" x14ac:dyDescent="0.3">
      <c r="B4" s="37"/>
      <c r="C4" s="38">
        <v>1</v>
      </c>
      <c r="D4" s="38">
        <v>2</v>
      </c>
      <c r="E4" s="38">
        <v>3</v>
      </c>
      <c r="F4" s="38">
        <v>4</v>
      </c>
      <c r="G4" s="38">
        <v>5</v>
      </c>
      <c r="H4" s="38">
        <v>6</v>
      </c>
      <c r="I4" s="38">
        <v>7</v>
      </c>
      <c r="J4" s="38">
        <v>8</v>
      </c>
      <c r="K4" s="38">
        <v>9</v>
      </c>
      <c r="L4" s="38">
        <v>10</v>
      </c>
      <c r="M4" s="38">
        <v>11</v>
      </c>
      <c r="N4" s="38">
        <v>12</v>
      </c>
      <c r="O4" s="38" t="s">
        <v>1</v>
      </c>
    </row>
    <row r="5" spans="1:17" ht="14.4" x14ac:dyDescent="0.3">
      <c r="A5" s="24" t="s">
        <v>10</v>
      </c>
      <c r="B5" s="24"/>
      <c r="C5" s="94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ht="12.75" customHeight="1" x14ac:dyDescent="0.3">
      <c r="A6" s="36"/>
      <c r="B6" s="67" t="s">
        <v>79</v>
      </c>
      <c r="C6" s="8">
        <f>3*15</f>
        <v>45</v>
      </c>
      <c r="D6" s="8">
        <f t="shared" ref="D6:E6" si="0">3*15</f>
        <v>45</v>
      </c>
      <c r="E6" s="8">
        <f t="shared" si="0"/>
        <v>45</v>
      </c>
      <c r="F6" s="8">
        <f>5*15</f>
        <v>75</v>
      </c>
      <c r="G6" s="8">
        <f t="shared" ref="G6:I6" si="1">5*15</f>
        <v>75</v>
      </c>
      <c r="H6" s="8">
        <f t="shared" si="1"/>
        <v>75</v>
      </c>
      <c r="I6" s="8">
        <f t="shared" si="1"/>
        <v>75</v>
      </c>
      <c r="J6" s="8">
        <f>10*15</f>
        <v>150</v>
      </c>
      <c r="K6" s="8">
        <f t="shared" ref="K6:N6" si="2">10*15</f>
        <v>150</v>
      </c>
      <c r="L6" s="8">
        <f t="shared" si="2"/>
        <v>150</v>
      </c>
      <c r="M6" s="8">
        <f t="shared" si="2"/>
        <v>150</v>
      </c>
      <c r="N6" s="8">
        <f t="shared" si="2"/>
        <v>150</v>
      </c>
      <c r="O6" s="33">
        <f>SUM(C6:N6)</f>
        <v>1185</v>
      </c>
    </row>
    <row r="7" spans="1:17" ht="12.75" customHeight="1" x14ac:dyDescent="0.3">
      <c r="A7" s="36"/>
      <c r="B7" s="67" t="s">
        <v>80</v>
      </c>
      <c r="C7" s="8">
        <f>3*5</f>
        <v>15</v>
      </c>
      <c r="D7" s="8">
        <f t="shared" ref="D7:E8" si="3">3*5</f>
        <v>15</v>
      </c>
      <c r="E7" s="8">
        <f t="shared" si="3"/>
        <v>15</v>
      </c>
      <c r="F7" s="8">
        <f>5*5</f>
        <v>25</v>
      </c>
      <c r="G7" s="8">
        <f t="shared" ref="G7:I8" si="4">5*5</f>
        <v>25</v>
      </c>
      <c r="H7" s="8">
        <f t="shared" si="4"/>
        <v>25</v>
      </c>
      <c r="I7" s="8">
        <f t="shared" si="4"/>
        <v>25</v>
      </c>
      <c r="J7" s="8">
        <f>10*5</f>
        <v>50</v>
      </c>
      <c r="K7" s="8">
        <f t="shared" ref="K7:N8" si="5">10*5</f>
        <v>50</v>
      </c>
      <c r="L7" s="8">
        <f t="shared" si="5"/>
        <v>50</v>
      </c>
      <c r="M7" s="8">
        <f t="shared" si="5"/>
        <v>50</v>
      </c>
      <c r="N7" s="8">
        <f t="shared" si="5"/>
        <v>50</v>
      </c>
      <c r="O7" s="33">
        <f t="shared" ref="O7:O8" si="6">SUM(C7:N7)</f>
        <v>395</v>
      </c>
    </row>
    <row r="8" spans="1:17" ht="12.75" customHeight="1" x14ac:dyDescent="0.3">
      <c r="A8" s="36"/>
      <c r="B8" s="67" t="s">
        <v>81</v>
      </c>
      <c r="C8" s="8">
        <f>3*5</f>
        <v>15</v>
      </c>
      <c r="D8" s="8">
        <f t="shared" si="3"/>
        <v>15</v>
      </c>
      <c r="E8" s="8">
        <f t="shared" si="3"/>
        <v>15</v>
      </c>
      <c r="F8" s="8">
        <f>5*5</f>
        <v>25</v>
      </c>
      <c r="G8" s="8">
        <f t="shared" si="4"/>
        <v>25</v>
      </c>
      <c r="H8" s="8">
        <f t="shared" si="4"/>
        <v>25</v>
      </c>
      <c r="I8" s="8">
        <f t="shared" si="4"/>
        <v>25</v>
      </c>
      <c r="J8" s="8">
        <f>10*5</f>
        <v>50</v>
      </c>
      <c r="K8" s="8">
        <f t="shared" si="5"/>
        <v>50</v>
      </c>
      <c r="L8" s="8">
        <f t="shared" si="5"/>
        <v>50</v>
      </c>
      <c r="M8" s="8">
        <f t="shared" si="5"/>
        <v>50</v>
      </c>
      <c r="N8" s="8">
        <f t="shared" si="5"/>
        <v>50</v>
      </c>
      <c r="O8" s="33">
        <f t="shared" si="6"/>
        <v>395</v>
      </c>
    </row>
    <row r="9" spans="1:17" ht="12.75" customHeight="1" x14ac:dyDescent="0.3">
      <c r="A9" s="36"/>
      <c r="B9" s="67" t="s">
        <v>82</v>
      </c>
      <c r="C9" s="8">
        <f>3*10</f>
        <v>30</v>
      </c>
      <c r="D9" s="8">
        <f t="shared" ref="D9:E10" si="7">3*10</f>
        <v>30</v>
      </c>
      <c r="E9" s="8">
        <f t="shared" si="7"/>
        <v>30</v>
      </c>
      <c r="F9" s="8">
        <f>5*10</f>
        <v>50</v>
      </c>
      <c r="G9" s="8">
        <f t="shared" ref="G9:I10" si="8">5*10</f>
        <v>50</v>
      </c>
      <c r="H9" s="8">
        <f t="shared" si="8"/>
        <v>50</v>
      </c>
      <c r="I9" s="8">
        <f t="shared" si="8"/>
        <v>50</v>
      </c>
      <c r="J9" s="8">
        <f>10*10</f>
        <v>100</v>
      </c>
      <c r="K9" s="8">
        <f t="shared" ref="K9:N10" si="9">10*10</f>
        <v>100</v>
      </c>
      <c r="L9" s="8">
        <f t="shared" si="9"/>
        <v>100</v>
      </c>
      <c r="M9" s="8">
        <f t="shared" si="9"/>
        <v>100</v>
      </c>
      <c r="N9" s="8">
        <f t="shared" si="9"/>
        <v>100</v>
      </c>
      <c r="O9" s="33">
        <f t="shared" ref="O9:O10" si="10">SUM(C9:N9)</f>
        <v>790</v>
      </c>
    </row>
    <row r="10" spans="1:17" ht="12.75" customHeight="1" x14ac:dyDescent="0.3">
      <c r="A10" s="36"/>
      <c r="B10" s="67" t="s">
        <v>83</v>
      </c>
      <c r="C10" s="8">
        <f>3*10</f>
        <v>30</v>
      </c>
      <c r="D10" s="8">
        <f t="shared" si="7"/>
        <v>30</v>
      </c>
      <c r="E10" s="8">
        <f t="shared" si="7"/>
        <v>30</v>
      </c>
      <c r="F10" s="8">
        <f>5*10</f>
        <v>50</v>
      </c>
      <c r="G10" s="8">
        <f t="shared" si="8"/>
        <v>50</v>
      </c>
      <c r="H10" s="8">
        <f t="shared" si="8"/>
        <v>50</v>
      </c>
      <c r="I10" s="8">
        <f t="shared" si="8"/>
        <v>50</v>
      </c>
      <c r="J10" s="8">
        <f>10*10</f>
        <v>100</v>
      </c>
      <c r="K10" s="8">
        <f t="shared" si="9"/>
        <v>100</v>
      </c>
      <c r="L10" s="8">
        <f t="shared" si="9"/>
        <v>100</v>
      </c>
      <c r="M10" s="8">
        <f t="shared" si="9"/>
        <v>100</v>
      </c>
      <c r="N10" s="8">
        <f t="shared" si="9"/>
        <v>100</v>
      </c>
      <c r="O10" s="33">
        <f t="shared" si="10"/>
        <v>790</v>
      </c>
    </row>
    <row r="11" spans="1:17" ht="14.4" x14ac:dyDescent="0.3">
      <c r="A11" s="24" t="s">
        <v>31</v>
      </c>
      <c r="B11" s="24"/>
      <c r="C11" s="33">
        <f>SUM(C6:C10)</f>
        <v>135</v>
      </c>
      <c r="D11" s="33">
        <f t="shared" ref="D11:N11" si="11">SUM(D6:D10)</f>
        <v>135</v>
      </c>
      <c r="E11" s="33">
        <f t="shared" si="11"/>
        <v>135</v>
      </c>
      <c r="F11" s="33">
        <f t="shared" si="11"/>
        <v>225</v>
      </c>
      <c r="G11" s="33">
        <f t="shared" si="11"/>
        <v>225</v>
      </c>
      <c r="H11" s="33">
        <f t="shared" si="11"/>
        <v>225</v>
      </c>
      <c r="I11" s="33">
        <f t="shared" si="11"/>
        <v>225</v>
      </c>
      <c r="J11" s="33">
        <f t="shared" si="11"/>
        <v>450</v>
      </c>
      <c r="K11" s="33">
        <f t="shared" si="11"/>
        <v>450</v>
      </c>
      <c r="L11" s="33">
        <f t="shared" si="11"/>
        <v>450</v>
      </c>
      <c r="M11" s="33">
        <f t="shared" si="11"/>
        <v>450</v>
      </c>
      <c r="N11" s="33">
        <f t="shared" si="11"/>
        <v>450</v>
      </c>
      <c r="O11" s="33">
        <f>SUM(C11:N11)</f>
        <v>3555</v>
      </c>
      <c r="Q11" s="9"/>
    </row>
    <row r="12" spans="1:17" ht="4.5" customHeight="1" x14ac:dyDescent="0.3">
      <c r="O12" s="27"/>
    </row>
    <row r="13" spans="1:17" ht="14.4" x14ac:dyDescent="0.3">
      <c r="A13" s="28" t="s">
        <v>26</v>
      </c>
      <c r="B13" s="28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3"/>
    </row>
    <row r="14" spans="1:17" ht="12.75" customHeight="1" x14ac:dyDescent="0.3">
      <c r="A14" s="36"/>
      <c r="B14" s="67" t="s">
        <v>79</v>
      </c>
      <c r="C14" s="8">
        <f>3*20</f>
        <v>60</v>
      </c>
      <c r="D14" s="8">
        <f t="shared" ref="D14:E14" si="12">3*20</f>
        <v>60</v>
      </c>
      <c r="E14" s="8">
        <f t="shared" si="12"/>
        <v>60</v>
      </c>
      <c r="F14" s="8">
        <f t="shared" ref="D14:N16" si="13">5*20</f>
        <v>100</v>
      </c>
      <c r="G14" s="8">
        <f t="shared" si="13"/>
        <v>100</v>
      </c>
      <c r="H14" s="8">
        <f t="shared" si="13"/>
        <v>100</v>
      </c>
      <c r="I14" s="8">
        <f t="shared" si="13"/>
        <v>100</v>
      </c>
      <c r="J14" s="8">
        <f>10*20</f>
        <v>200</v>
      </c>
      <c r="K14" s="8">
        <f t="shared" ref="K14:N14" si="14">10*20</f>
        <v>200</v>
      </c>
      <c r="L14" s="8">
        <f t="shared" si="14"/>
        <v>200</v>
      </c>
      <c r="M14" s="8">
        <f t="shared" si="14"/>
        <v>200</v>
      </c>
      <c r="N14" s="8">
        <f t="shared" si="14"/>
        <v>200</v>
      </c>
      <c r="O14" s="32">
        <f>SUM(C14:N14)</f>
        <v>1580</v>
      </c>
    </row>
    <row r="15" spans="1:17" ht="12.75" customHeight="1" x14ac:dyDescent="0.3">
      <c r="A15" s="36"/>
      <c r="B15" s="67" t="s">
        <v>80</v>
      </c>
      <c r="C15" s="8">
        <f>5*20</f>
        <v>100</v>
      </c>
      <c r="D15" s="8">
        <f t="shared" ref="D15:E16" si="15">5*20</f>
        <v>100</v>
      </c>
      <c r="E15" s="8">
        <f t="shared" si="15"/>
        <v>100</v>
      </c>
      <c r="F15" s="8">
        <f>5*20</f>
        <v>100</v>
      </c>
      <c r="G15" s="8">
        <f t="shared" si="13"/>
        <v>100</v>
      </c>
      <c r="H15" s="8">
        <f t="shared" si="13"/>
        <v>100</v>
      </c>
      <c r="I15" s="8">
        <f t="shared" si="13"/>
        <v>100</v>
      </c>
      <c r="J15" s="8">
        <f t="shared" ref="C15:N18" si="16">10*20</f>
        <v>200</v>
      </c>
      <c r="K15" s="8">
        <f t="shared" si="16"/>
        <v>200</v>
      </c>
      <c r="L15" s="8">
        <f t="shared" si="16"/>
        <v>200</v>
      </c>
      <c r="M15" s="8">
        <f t="shared" si="16"/>
        <v>200</v>
      </c>
      <c r="N15" s="8">
        <f t="shared" si="16"/>
        <v>200</v>
      </c>
      <c r="O15" s="32">
        <f>SUM(C15:N15)</f>
        <v>1700</v>
      </c>
    </row>
    <row r="16" spans="1:17" ht="12.75" customHeight="1" x14ac:dyDescent="0.3">
      <c r="A16" s="36"/>
      <c r="B16" s="67" t="s">
        <v>81</v>
      </c>
      <c r="C16" s="8">
        <f>5*20</f>
        <v>100</v>
      </c>
      <c r="D16" s="8">
        <f t="shared" si="15"/>
        <v>100</v>
      </c>
      <c r="E16" s="8">
        <f t="shared" si="15"/>
        <v>100</v>
      </c>
      <c r="F16" s="8">
        <f>5*20</f>
        <v>100</v>
      </c>
      <c r="G16" s="8">
        <f t="shared" si="13"/>
        <v>100</v>
      </c>
      <c r="H16" s="8">
        <f t="shared" si="13"/>
        <v>100</v>
      </c>
      <c r="I16" s="8">
        <f t="shared" si="13"/>
        <v>100</v>
      </c>
      <c r="J16" s="8">
        <f t="shared" si="16"/>
        <v>200</v>
      </c>
      <c r="K16" s="8">
        <f t="shared" si="16"/>
        <v>200</v>
      </c>
      <c r="L16" s="8">
        <f t="shared" si="16"/>
        <v>200</v>
      </c>
      <c r="M16" s="8">
        <f t="shared" si="16"/>
        <v>200</v>
      </c>
      <c r="N16" s="8">
        <f t="shared" si="16"/>
        <v>200</v>
      </c>
      <c r="O16" s="32">
        <f t="shared" ref="O16" si="17">SUM(C16:N16)</f>
        <v>1700</v>
      </c>
    </row>
    <row r="17" spans="1:15" ht="12.75" customHeight="1" x14ac:dyDescent="0.3">
      <c r="A17" s="36"/>
      <c r="B17" s="67" t="s">
        <v>82</v>
      </c>
      <c r="C17" s="8">
        <f>3*20</f>
        <v>60</v>
      </c>
      <c r="D17" s="8">
        <f t="shared" ref="D17:E18" si="18">3*20</f>
        <v>60</v>
      </c>
      <c r="E17" s="8">
        <f t="shared" si="18"/>
        <v>60</v>
      </c>
      <c r="F17" s="8">
        <f t="shared" ref="D17:N18" si="19">5*20</f>
        <v>100</v>
      </c>
      <c r="G17" s="8">
        <f t="shared" si="19"/>
        <v>100</v>
      </c>
      <c r="H17" s="8">
        <f t="shared" si="19"/>
        <v>100</v>
      </c>
      <c r="I17" s="8">
        <f t="shared" si="19"/>
        <v>100</v>
      </c>
      <c r="J17" s="8">
        <f>10*20</f>
        <v>200</v>
      </c>
      <c r="K17" s="8">
        <f t="shared" si="16"/>
        <v>200</v>
      </c>
      <c r="L17" s="8">
        <f t="shared" si="16"/>
        <v>200</v>
      </c>
      <c r="M17" s="8">
        <f t="shared" si="16"/>
        <v>200</v>
      </c>
      <c r="N17" s="8">
        <f t="shared" si="16"/>
        <v>200</v>
      </c>
      <c r="O17" s="32">
        <f t="shared" ref="O17:O19" si="20">SUM(C17:N17)</f>
        <v>1580</v>
      </c>
    </row>
    <row r="18" spans="1:15" ht="12.75" customHeight="1" x14ac:dyDescent="0.3">
      <c r="A18" s="36"/>
      <c r="B18" s="67" t="s">
        <v>83</v>
      </c>
      <c r="C18" s="8">
        <f>3*20</f>
        <v>60</v>
      </c>
      <c r="D18" s="8">
        <f t="shared" si="18"/>
        <v>60</v>
      </c>
      <c r="E18" s="8">
        <f t="shared" si="18"/>
        <v>60</v>
      </c>
      <c r="F18" s="8">
        <f t="shared" si="19"/>
        <v>100</v>
      </c>
      <c r="G18" s="8">
        <f t="shared" si="19"/>
        <v>100</v>
      </c>
      <c r="H18" s="8">
        <f t="shared" si="19"/>
        <v>100</v>
      </c>
      <c r="I18" s="8">
        <f t="shared" si="19"/>
        <v>100</v>
      </c>
      <c r="J18" s="8">
        <f>10*20</f>
        <v>200</v>
      </c>
      <c r="K18" s="8">
        <f t="shared" si="16"/>
        <v>200</v>
      </c>
      <c r="L18" s="8">
        <f t="shared" si="16"/>
        <v>200</v>
      </c>
      <c r="M18" s="8">
        <f t="shared" si="16"/>
        <v>200</v>
      </c>
      <c r="N18" s="8">
        <f t="shared" si="16"/>
        <v>200</v>
      </c>
      <c r="O18" s="32">
        <f t="shared" si="20"/>
        <v>1580</v>
      </c>
    </row>
    <row r="19" spans="1:15" ht="14.4" x14ac:dyDescent="0.3">
      <c r="A19" s="28" t="s">
        <v>30</v>
      </c>
      <c r="B19" s="28"/>
      <c r="C19" s="32">
        <f>SUM(C14:C18)</f>
        <v>380</v>
      </c>
      <c r="D19" s="32">
        <f t="shared" ref="D19:N19" si="21">SUM(D14:D18)</f>
        <v>380</v>
      </c>
      <c r="E19" s="32">
        <f t="shared" si="21"/>
        <v>380</v>
      </c>
      <c r="F19" s="32">
        <f t="shared" si="21"/>
        <v>500</v>
      </c>
      <c r="G19" s="32">
        <f t="shared" si="21"/>
        <v>500</v>
      </c>
      <c r="H19" s="32">
        <f t="shared" si="21"/>
        <v>500</v>
      </c>
      <c r="I19" s="32">
        <f t="shared" si="21"/>
        <v>500</v>
      </c>
      <c r="J19" s="32">
        <f t="shared" si="21"/>
        <v>1000</v>
      </c>
      <c r="K19" s="32">
        <f t="shared" si="21"/>
        <v>1000</v>
      </c>
      <c r="L19" s="32">
        <f t="shared" si="21"/>
        <v>1000</v>
      </c>
      <c r="M19" s="32">
        <f t="shared" si="21"/>
        <v>1000</v>
      </c>
      <c r="N19" s="32">
        <f t="shared" si="21"/>
        <v>1000</v>
      </c>
      <c r="O19" s="32">
        <f t="shared" si="20"/>
        <v>8140</v>
      </c>
    </row>
    <row r="20" spans="1:15" x14ac:dyDescent="0.3">
      <c r="G20" s="16"/>
    </row>
  </sheetData>
  <mergeCells count="5">
    <mergeCell ref="C13:O13"/>
    <mergeCell ref="C5:O5"/>
    <mergeCell ref="A2:O2"/>
    <mergeCell ref="A3:O3"/>
    <mergeCell ref="A1:O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/>
  </sheetPr>
  <dimension ref="A1:R45"/>
  <sheetViews>
    <sheetView zoomScale="110" zoomScaleNormal="110" workbookViewId="0">
      <pane xSplit="4" ySplit="5" topLeftCell="E24" activePane="bottomRight" state="frozen"/>
      <selection pane="topRight" activeCell="D1" sqref="D1"/>
      <selection pane="bottomLeft" activeCell="A6" sqref="A6"/>
      <selection pane="bottomRight" activeCell="C17" sqref="C17"/>
    </sheetView>
  </sheetViews>
  <sheetFormatPr defaultColWidth="9.109375" defaultRowHeight="13.8" x14ac:dyDescent="0.3"/>
  <cols>
    <col min="1" max="1" width="2.88671875" style="2" customWidth="1"/>
    <col min="2" max="2" width="57.109375" style="2" customWidth="1"/>
    <col min="3" max="3" width="15.88671875" style="2" customWidth="1"/>
    <col min="4" max="4" width="0.21875" style="2" customWidth="1"/>
    <col min="5" max="16" width="7.88671875" style="2" customWidth="1"/>
    <col min="17" max="17" width="8.88671875" style="2" customWidth="1"/>
    <col min="18" max="16384" width="9.109375" style="2"/>
  </cols>
  <sheetData>
    <row r="1" spans="1:18" ht="15" customHeight="1" x14ac:dyDescent="0.3">
      <c r="A1" s="99" t="s">
        <v>38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5"/>
    </row>
    <row r="2" spans="1:18" ht="24.9" customHeight="1" x14ac:dyDescent="0.3">
      <c r="A2" s="105" t="s">
        <v>21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7"/>
      <c r="R2" s="5"/>
    </row>
    <row r="3" spans="1:18" ht="15" customHeight="1" x14ac:dyDescent="0.3">
      <c r="A3" s="108" t="s">
        <v>20</v>
      </c>
      <c r="B3" s="108"/>
      <c r="C3" s="57"/>
      <c r="D3" s="103"/>
      <c r="E3" s="109" t="s">
        <v>0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8" x14ac:dyDescent="0.3">
      <c r="B4" s="35"/>
      <c r="C4" s="11"/>
      <c r="D4" s="104"/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17">
        <v>9</v>
      </c>
      <c r="N4" s="17">
        <v>10</v>
      </c>
      <c r="O4" s="17">
        <v>11</v>
      </c>
      <c r="P4" s="17">
        <v>12</v>
      </c>
      <c r="Q4" s="13" t="s">
        <v>1</v>
      </c>
    </row>
    <row r="5" spans="1:18" ht="34.200000000000003" customHeight="1" x14ac:dyDescent="0.3">
      <c r="A5" s="10" t="s">
        <v>11</v>
      </c>
      <c r="B5" s="10"/>
      <c r="C5" s="72" t="s">
        <v>37</v>
      </c>
      <c r="D5" s="104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</row>
    <row r="6" spans="1:18" x14ac:dyDescent="0.3">
      <c r="A6" s="36"/>
      <c r="B6" s="67" t="s">
        <v>79</v>
      </c>
      <c r="C6" s="43">
        <v>15</v>
      </c>
      <c r="D6" s="104"/>
      <c r="E6" s="15">
        <f>$C$6*'წარმოების - გაყიდვების პროგნოზი'!C6</f>
        <v>675</v>
      </c>
      <c r="F6" s="15">
        <f>$C$6*'წარმოების - გაყიდვების პროგნოზი'!D6</f>
        <v>675</v>
      </c>
      <c r="G6" s="15">
        <f>$C$6*'წარმოების - გაყიდვების პროგნოზი'!E6</f>
        <v>675</v>
      </c>
      <c r="H6" s="15">
        <f>$C$6*'წარმოების - გაყიდვების პროგნოზი'!F6</f>
        <v>1125</v>
      </c>
      <c r="I6" s="15">
        <f>$C$6*'წარმოების - გაყიდვების პროგნოზი'!G6</f>
        <v>1125</v>
      </c>
      <c r="J6" s="15">
        <f>$C$6*'წარმოების - გაყიდვების პროგნოზი'!H6</f>
        <v>1125</v>
      </c>
      <c r="K6" s="15">
        <f>$C$6*'წარმოების - გაყიდვების პროგნოზი'!I6</f>
        <v>1125</v>
      </c>
      <c r="L6" s="15">
        <f>$C$6*'წარმოების - გაყიდვების პროგნოზი'!J6</f>
        <v>2250</v>
      </c>
      <c r="M6" s="15">
        <f>$C$6*'წარმოების - გაყიდვების პროგნოზი'!K6</f>
        <v>2250</v>
      </c>
      <c r="N6" s="15">
        <f>$C$6*'წარმოების - გაყიდვების პროგნოზი'!L6</f>
        <v>2250</v>
      </c>
      <c r="O6" s="15">
        <f>$C$6*'წარმოების - გაყიდვების პროგნოზი'!M6</f>
        <v>2250</v>
      </c>
      <c r="P6" s="15">
        <f>$C$6*'წარმოების - გაყიდვების პროგნოზი'!N6</f>
        <v>2250</v>
      </c>
      <c r="Q6" s="21">
        <f>SUM(E6:P6)</f>
        <v>17775</v>
      </c>
    </row>
    <row r="7" spans="1:18" x14ac:dyDescent="0.3">
      <c r="A7" s="36"/>
      <c r="B7" s="67" t="s">
        <v>80</v>
      </c>
      <c r="C7" s="43">
        <v>5</v>
      </c>
      <c r="D7" s="104"/>
      <c r="E7" s="15">
        <f>$C$7*'წარმოების - გაყიდვების პროგნოზი'!C7</f>
        <v>75</v>
      </c>
      <c r="F7" s="15">
        <f>$C$7*'წარმოების - გაყიდვების პროგნოზი'!D7</f>
        <v>75</v>
      </c>
      <c r="G7" s="15">
        <f>$C$7*'წარმოების - გაყიდვების პროგნოზი'!E7</f>
        <v>75</v>
      </c>
      <c r="H7" s="15">
        <f>$C$7*'წარმოების - გაყიდვების პროგნოზი'!F7</f>
        <v>125</v>
      </c>
      <c r="I7" s="15">
        <f>$C$7*'წარმოების - გაყიდვების პროგნოზი'!G7</f>
        <v>125</v>
      </c>
      <c r="J7" s="15">
        <f>$C$7*'წარმოების - გაყიდვების პროგნოზი'!H7</f>
        <v>125</v>
      </c>
      <c r="K7" s="15">
        <f>$C$7*'წარმოების - გაყიდვების პროგნოზი'!I7</f>
        <v>125</v>
      </c>
      <c r="L7" s="15">
        <f>$C$7*'წარმოების - გაყიდვების პროგნოზი'!J7</f>
        <v>250</v>
      </c>
      <c r="M7" s="15">
        <f>$C$7*'წარმოების - გაყიდვების პროგნოზი'!K7</f>
        <v>250</v>
      </c>
      <c r="N7" s="15">
        <f>$C$7*'წარმოების - გაყიდვების პროგნოზი'!L7</f>
        <v>250</v>
      </c>
      <c r="O7" s="15">
        <f>$C$7*'წარმოების - გაყიდვების პროგნოზი'!M7</f>
        <v>250</v>
      </c>
      <c r="P7" s="15">
        <f>$C$7*'წარმოების - გაყიდვების პროგნოზი'!N7</f>
        <v>250</v>
      </c>
      <c r="Q7" s="21">
        <f t="shared" ref="Q7:Q10" si="0">SUM(E7:P7)</f>
        <v>1975</v>
      </c>
    </row>
    <row r="8" spans="1:18" x14ac:dyDescent="0.3">
      <c r="A8" s="36"/>
      <c r="B8" s="67" t="s">
        <v>81</v>
      </c>
      <c r="C8" s="43">
        <v>5</v>
      </c>
      <c r="D8" s="104"/>
      <c r="E8" s="15">
        <f>$C$8*'წარმოების - გაყიდვების პროგნოზი'!C8</f>
        <v>75</v>
      </c>
      <c r="F8" s="15">
        <f>$C$8*'წარმოების - გაყიდვების პროგნოზი'!D8</f>
        <v>75</v>
      </c>
      <c r="G8" s="15">
        <f>$C$8*'წარმოების - გაყიდვების პროგნოზი'!E8</f>
        <v>75</v>
      </c>
      <c r="H8" s="15">
        <f>$C$8*'წარმოების - გაყიდვების პროგნოზი'!F8</f>
        <v>125</v>
      </c>
      <c r="I8" s="15">
        <f>$C$8*'წარმოების - გაყიდვების პროგნოზი'!G8</f>
        <v>125</v>
      </c>
      <c r="J8" s="15">
        <f>$C$8*'წარმოების - გაყიდვების პროგნოზი'!H8</f>
        <v>125</v>
      </c>
      <c r="K8" s="15">
        <f>$C$8*'წარმოების - გაყიდვების პროგნოზი'!I8</f>
        <v>125</v>
      </c>
      <c r="L8" s="15">
        <f>$C$8*'წარმოების - გაყიდვების პროგნოზი'!J8</f>
        <v>250</v>
      </c>
      <c r="M8" s="15">
        <f>$C$8*'წარმოების - გაყიდვების პროგნოზი'!K8</f>
        <v>250</v>
      </c>
      <c r="N8" s="15">
        <f>$C$8*'წარმოების - გაყიდვების პროგნოზი'!L8</f>
        <v>250</v>
      </c>
      <c r="O8" s="15">
        <f>$C$8*'წარმოების - გაყიდვების პროგნოზი'!M8</f>
        <v>250</v>
      </c>
      <c r="P8" s="15">
        <f>$C$8*'წარმოების - გაყიდვების პროგნოზი'!N8</f>
        <v>250</v>
      </c>
      <c r="Q8" s="21">
        <f t="shared" si="0"/>
        <v>1975</v>
      </c>
    </row>
    <row r="9" spans="1:18" x14ac:dyDescent="0.3">
      <c r="A9" s="36"/>
      <c r="B9" s="67" t="s">
        <v>82</v>
      </c>
      <c r="C9" s="43">
        <v>10</v>
      </c>
      <c r="D9" s="104"/>
      <c r="E9" s="15">
        <f>$C$9*'წარმოების - გაყიდვების პროგნოზი'!C9</f>
        <v>300</v>
      </c>
      <c r="F9" s="15">
        <f>$C$9*'წარმოების - გაყიდვების პროგნოზი'!D9</f>
        <v>300</v>
      </c>
      <c r="G9" s="15">
        <f>$C$9*'წარმოების - გაყიდვების პროგნოზი'!E9</f>
        <v>300</v>
      </c>
      <c r="H9" s="15">
        <f>$C$9*'წარმოების - გაყიდვების პროგნოზი'!F9</f>
        <v>500</v>
      </c>
      <c r="I9" s="15">
        <f>$C$9*'წარმოების - გაყიდვების პროგნოზი'!G9</f>
        <v>500</v>
      </c>
      <c r="J9" s="15">
        <f>$C$9*'წარმოების - გაყიდვების პროგნოზი'!H9</f>
        <v>500</v>
      </c>
      <c r="K9" s="15">
        <f>$C$9*'წარმოების - გაყიდვების პროგნოზი'!I9</f>
        <v>500</v>
      </c>
      <c r="L9" s="15">
        <f>$C$9*'წარმოების - გაყიდვების პროგნოზი'!J9</f>
        <v>1000</v>
      </c>
      <c r="M9" s="15">
        <f>$C$9*'წარმოების - გაყიდვების პროგნოზი'!K9</f>
        <v>1000</v>
      </c>
      <c r="N9" s="15">
        <f>$C$9*'წარმოების - გაყიდვების პროგნოზი'!L9</f>
        <v>1000</v>
      </c>
      <c r="O9" s="15">
        <f>$C$9*'წარმოების - გაყიდვების პროგნოზი'!M9</f>
        <v>1000</v>
      </c>
      <c r="P9" s="15">
        <f>$C$9*'წარმოების - გაყიდვების პროგნოზი'!N9</f>
        <v>1000</v>
      </c>
      <c r="Q9" s="21">
        <f t="shared" si="0"/>
        <v>7900</v>
      </c>
    </row>
    <row r="10" spans="1:18" x14ac:dyDescent="0.3">
      <c r="A10" s="36"/>
      <c r="B10" s="67" t="s">
        <v>83</v>
      </c>
      <c r="C10" s="43">
        <v>10</v>
      </c>
      <c r="D10" s="104"/>
      <c r="E10" s="15">
        <f>$C$10*'წარმოების - გაყიდვების პროგნოზი'!C10</f>
        <v>300</v>
      </c>
      <c r="F10" s="15">
        <f>$C$10*'წარმოების - გაყიდვების პროგნოზი'!D10</f>
        <v>300</v>
      </c>
      <c r="G10" s="15">
        <f>$C$10*'წარმოების - გაყიდვების პროგნოზი'!E10</f>
        <v>300</v>
      </c>
      <c r="H10" s="15">
        <f>$C$10*'წარმოების - გაყიდვების პროგნოზი'!F10</f>
        <v>500</v>
      </c>
      <c r="I10" s="15">
        <f>$C$10*'წარმოების - გაყიდვების პროგნოზი'!G10</f>
        <v>500</v>
      </c>
      <c r="J10" s="15">
        <f>$C$10*'წარმოების - გაყიდვების პროგნოზი'!H10</f>
        <v>500</v>
      </c>
      <c r="K10" s="15">
        <f>$C$10*'წარმოების - გაყიდვების პროგნოზი'!I10</f>
        <v>500</v>
      </c>
      <c r="L10" s="15">
        <f>$C$10*'წარმოების - გაყიდვების პროგნოზი'!J10</f>
        <v>1000</v>
      </c>
      <c r="M10" s="15">
        <f>$C$10*'წარმოების - გაყიდვების პროგნოზი'!K10</f>
        <v>1000</v>
      </c>
      <c r="N10" s="15">
        <f>$C$10*'წარმოების - გაყიდვების პროგნოზი'!L10</f>
        <v>1000</v>
      </c>
      <c r="O10" s="15">
        <f>$C$10*'წარმოების - გაყიდვების პროგნოზი'!M10</f>
        <v>1000</v>
      </c>
      <c r="P10" s="15">
        <f>$C$10*'წარმოების - გაყიდვების პროგნოზი'!N10</f>
        <v>1000</v>
      </c>
      <c r="Q10" s="21">
        <f t="shared" si="0"/>
        <v>7900</v>
      </c>
    </row>
    <row r="11" spans="1:18" x14ac:dyDescent="0.3">
      <c r="A11" s="10" t="s">
        <v>12</v>
      </c>
      <c r="B11" s="10"/>
      <c r="C11" s="42">
        <f>SUM(C6:C10)</f>
        <v>45</v>
      </c>
      <c r="D11" s="104"/>
      <c r="E11" s="21">
        <f>SUM(E6:E10)</f>
        <v>1425</v>
      </c>
      <c r="F11" s="21">
        <f t="shared" ref="F11:P11" si="1">SUM(F6:F10)</f>
        <v>1425</v>
      </c>
      <c r="G11" s="21">
        <f t="shared" si="1"/>
        <v>1425</v>
      </c>
      <c r="H11" s="21">
        <f t="shared" si="1"/>
        <v>2375</v>
      </c>
      <c r="I11" s="21">
        <f t="shared" si="1"/>
        <v>2375</v>
      </c>
      <c r="J11" s="21">
        <f t="shared" si="1"/>
        <v>2375</v>
      </c>
      <c r="K11" s="21">
        <f t="shared" si="1"/>
        <v>2375</v>
      </c>
      <c r="L11" s="21">
        <f t="shared" si="1"/>
        <v>4750</v>
      </c>
      <c r="M11" s="21">
        <f t="shared" si="1"/>
        <v>4750</v>
      </c>
      <c r="N11" s="21">
        <f t="shared" si="1"/>
        <v>4750</v>
      </c>
      <c r="O11" s="21">
        <f t="shared" si="1"/>
        <v>4750</v>
      </c>
      <c r="P11" s="21">
        <f t="shared" si="1"/>
        <v>4750</v>
      </c>
      <c r="Q11" s="21">
        <f>SUM(E11:P11)</f>
        <v>37525</v>
      </c>
    </row>
    <row r="12" spans="1:18" ht="12.75" customHeight="1" x14ac:dyDescent="0.3">
      <c r="B12" s="12"/>
      <c r="C12" s="44"/>
      <c r="D12" s="10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8" ht="37.799999999999997" customHeight="1" x14ac:dyDescent="0.3">
      <c r="A13" s="52" t="s">
        <v>9</v>
      </c>
      <c r="B13" s="52"/>
      <c r="C13" s="73" t="s">
        <v>68</v>
      </c>
      <c r="D13" s="104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</row>
    <row r="14" spans="1:18" x14ac:dyDescent="0.3">
      <c r="A14" s="36"/>
      <c r="B14" s="67" t="s">
        <v>79</v>
      </c>
      <c r="C14" s="43">
        <v>6</v>
      </c>
      <c r="D14" s="104"/>
      <c r="E14" s="15">
        <f>$C$14*'წარმოების - გაყიდვების პროგნოზი'!C14</f>
        <v>360</v>
      </c>
      <c r="F14" s="15">
        <f>$C$14*'წარმოების - გაყიდვების პროგნოზი'!D14</f>
        <v>360</v>
      </c>
      <c r="G14" s="15">
        <f>$C$14*'წარმოების - გაყიდვების პროგნოზი'!E14</f>
        <v>360</v>
      </c>
      <c r="H14" s="15">
        <f>$C$14*'წარმოების - გაყიდვების პროგნოზი'!F14</f>
        <v>600</v>
      </c>
      <c r="I14" s="15">
        <f>$C$14*'წარმოების - გაყიდვების პროგნოზი'!G14</f>
        <v>600</v>
      </c>
      <c r="J14" s="15">
        <f>$C$14*'წარმოების - გაყიდვების პროგნოზი'!H14</f>
        <v>600</v>
      </c>
      <c r="K14" s="15">
        <f>$C$14*'წარმოების - გაყიდვების პროგნოზი'!I14</f>
        <v>600</v>
      </c>
      <c r="L14" s="15">
        <f>$C$14*'წარმოების - გაყიდვების პროგნოზი'!J14</f>
        <v>1200</v>
      </c>
      <c r="M14" s="15">
        <f>$C$14*'წარმოების - გაყიდვების პროგნოზი'!K14</f>
        <v>1200</v>
      </c>
      <c r="N14" s="15">
        <f>$C$14*'წარმოების - გაყიდვების პროგნოზი'!L14</f>
        <v>1200</v>
      </c>
      <c r="O14" s="15">
        <f>$C$14*'წარმოების - გაყიდვების პროგნოზი'!M14</f>
        <v>1200</v>
      </c>
      <c r="P14" s="15">
        <f>$C$14*'წარმოების - გაყიდვების პროგნოზი'!N14</f>
        <v>1200</v>
      </c>
      <c r="Q14" s="53">
        <f>SUM(E14:P14)</f>
        <v>9480</v>
      </c>
    </row>
    <row r="15" spans="1:18" x14ac:dyDescent="0.3">
      <c r="A15" s="36"/>
      <c r="B15" s="67" t="s">
        <v>80</v>
      </c>
      <c r="C15" s="43">
        <v>2</v>
      </c>
      <c r="D15" s="104"/>
      <c r="E15" s="15">
        <f>$C$15*'წარმოების - გაყიდვების პროგნოზი'!C15</f>
        <v>200</v>
      </c>
      <c r="F15" s="15">
        <f>$C$15*'წარმოების - გაყიდვების პროგნოზი'!D15</f>
        <v>200</v>
      </c>
      <c r="G15" s="15">
        <f>$C$15*'წარმოების - გაყიდვების პროგნოზი'!E15</f>
        <v>200</v>
      </c>
      <c r="H15" s="15">
        <f>$C$15*'წარმოების - გაყიდვების პროგნოზი'!F15</f>
        <v>200</v>
      </c>
      <c r="I15" s="15">
        <f>$C$15*'წარმოების - გაყიდვების პროგნოზი'!G15</f>
        <v>200</v>
      </c>
      <c r="J15" s="15">
        <f>$C$15*'წარმოების - გაყიდვების პროგნოზი'!H15</f>
        <v>200</v>
      </c>
      <c r="K15" s="15">
        <f>$C$15*'წარმოების - გაყიდვების პროგნოზი'!I15</f>
        <v>200</v>
      </c>
      <c r="L15" s="15">
        <f>$C$15*'წარმოების - გაყიდვების პროგნოზი'!J15</f>
        <v>400</v>
      </c>
      <c r="M15" s="15">
        <f>$C$15*'წარმოების - გაყიდვების პროგნოზი'!K15</f>
        <v>400</v>
      </c>
      <c r="N15" s="15">
        <f>$C$15*'წარმოების - გაყიდვების პროგნოზი'!L15</f>
        <v>400</v>
      </c>
      <c r="O15" s="15">
        <f>$C$15*'წარმოების - გაყიდვების პროგნოზი'!M15</f>
        <v>400</v>
      </c>
      <c r="P15" s="15">
        <f>$C$15*'წარმოების - გაყიდვების პროგნოზი'!N15</f>
        <v>400</v>
      </c>
      <c r="Q15" s="53">
        <f t="shared" ref="Q15:Q16" si="2">SUM(E15:P15)</f>
        <v>3400</v>
      </c>
    </row>
    <row r="16" spans="1:18" x14ac:dyDescent="0.3">
      <c r="A16" s="36"/>
      <c r="B16" s="67" t="s">
        <v>81</v>
      </c>
      <c r="C16" s="43">
        <v>2</v>
      </c>
      <c r="D16" s="104"/>
      <c r="E16" s="15">
        <f>$C$16*'წარმოების - გაყიდვების პროგნოზი'!C16</f>
        <v>200</v>
      </c>
      <c r="F16" s="15">
        <f>$C$16*'წარმოების - გაყიდვების პროგნოზი'!D16</f>
        <v>200</v>
      </c>
      <c r="G16" s="15">
        <f>$C$16*'წარმოების - გაყიდვების პროგნოზი'!E16</f>
        <v>200</v>
      </c>
      <c r="H16" s="15">
        <f>$C$16*'წარმოების - გაყიდვების პროგნოზი'!F16</f>
        <v>200</v>
      </c>
      <c r="I16" s="15">
        <f>$C$16*'წარმოების - გაყიდვების პროგნოზი'!G16</f>
        <v>200</v>
      </c>
      <c r="J16" s="15">
        <f>$C$16*'წარმოების - გაყიდვების პროგნოზი'!H16</f>
        <v>200</v>
      </c>
      <c r="K16" s="15">
        <f>$C$16*'წარმოების - გაყიდვების პროგნოზი'!I16</f>
        <v>200</v>
      </c>
      <c r="L16" s="15">
        <f>$C$16*'წარმოების - გაყიდვების პროგნოზი'!J16</f>
        <v>400</v>
      </c>
      <c r="M16" s="15">
        <f>$C$16*'წარმოების - გაყიდვების პროგნოზი'!K16</f>
        <v>400</v>
      </c>
      <c r="N16" s="15">
        <f>$C$16*'წარმოების - გაყიდვების პროგნოზი'!L16</f>
        <v>400</v>
      </c>
      <c r="O16" s="15">
        <f>$C$16*'წარმოების - გაყიდვების პროგნოზი'!M16</f>
        <v>400</v>
      </c>
      <c r="P16" s="15">
        <f>$C$16*'წარმოების - გაყიდვების პროგნოზი'!N16</f>
        <v>400</v>
      </c>
      <c r="Q16" s="53">
        <f t="shared" si="2"/>
        <v>3400</v>
      </c>
    </row>
    <row r="17" spans="1:18" x14ac:dyDescent="0.3">
      <c r="A17" s="36"/>
      <c r="B17" s="67" t="s">
        <v>82</v>
      </c>
      <c r="C17" s="43">
        <v>4</v>
      </c>
      <c r="D17" s="104"/>
      <c r="E17" s="15">
        <f>$C$17*'წარმოების - გაყიდვების პროგნოზი'!C17</f>
        <v>240</v>
      </c>
      <c r="F17" s="15">
        <f>$C$17*'წარმოების - გაყიდვების პროგნოზი'!D17</f>
        <v>240</v>
      </c>
      <c r="G17" s="15">
        <f>$C$17*'წარმოების - გაყიდვების პროგნოზი'!E17</f>
        <v>240</v>
      </c>
      <c r="H17" s="15">
        <f>$C$17*'წარმოების - გაყიდვების პროგნოზი'!F17</f>
        <v>400</v>
      </c>
      <c r="I17" s="15">
        <f>$C$17*'წარმოების - გაყიდვების პროგნოზი'!G17</f>
        <v>400</v>
      </c>
      <c r="J17" s="15">
        <f>$C$17*'წარმოების - გაყიდვების პროგნოზი'!H17</f>
        <v>400</v>
      </c>
      <c r="K17" s="15">
        <f>$C$17*'წარმოების - გაყიდვების პროგნოზი'!I17</f>
        <v>400</v>
      </c>
      <c r="L17" s="15">
        <f>$C$17*'წარმოების - გაყიდვების პროგნოზი'!J17</f>
        <v>800</v>
      </c>
      <c r="M17" s="15">
        <f>$C$17*'წარმოების - გაყიდვების პროგნოზი'!K17</f>
        <v>800</v>
      </c>
      <c r="N17" s="15">
        <f>$C$17*'წარმოების - გაყიდვების პროგნოზი'!L17</f>
        <v>800</v>
      </c>
      <c r="O17" s="15">
        <f>$C$17*'წარმოების - გაყიდვების პროგნოზი'!M17</f>
        <v>800</v>
      </c>
      <c r="P17" s="15">
        <f>$C$17*'წარმოების - გაყიდვების პროგნოზი'!N17</f>
        <v>800</v>
      </c>
      <c r="Q17" s="53">
        <f t="shared" ref="Q17:Q18" si="3">SUM(E17:P17)</f>
        <v>6320</v>
      </c>
    </row>
    <row r="18" spans="1:18" x14ac:dyDescent="0.3">
      <c r="A18" s="36"/>
      <c r="B18" s="67" t="s">
        <v>83</v>
      </c>
      <c r="C18" s="43">
        <v>4</v>
      </c>
      <c r="D18" s="104"/>
      <c r="E18" s="15">
        <f>$C$18*'წარმოების - გაყიდვების პროგნოზი'!C18</f>
        <v>240</v>
      </c>
      <c r="F18" s="15">
        <f>$C$18*'წარმოების - გაყიდვების პროგნოზი'!D18</f>
        <v>240</v>
      </c>
      <c r="G18" s="15">
        <f>$C$18*'წარმოების - გაყიდვების პროგნოზი'!E18</f>
        <v>240</v>
      </c>
      <c r="H18" s="15">
        <f>$C$18*'წარმოების - გაყიდვების პროგნოზი'!F18</f>
        <v>400</v>
      </c>
      <c r="I18" s="15">
        <f>$C$18*'წარმოების - გაყიდვების პროგნოზი'!G18</f>
        <v>400</v>
      </c>
      <c r="J18" s="15">
        <f>$C$18*'წარმოების - გაყიდვების პროგნოზი'!H18</f>
        <v>400</v>
      </c>
      <c r="K18" s="15">
        <f>$C$18*'წარმოების - გაყიდვების პროგნოზი'!I18</f>
        <v>400</v>
      </c>
      <c r="L18" s="15">
        <f>$C$18*'წარმოების - გაყიდვების პროგნოზი'!J18</f>
        <v>800</v>
      </c>
      <c r="M18" s="15">
        <f>$C$18*'წარმოების - გაყიდვების პროგნოზი'!K18</f>
        <v>800</v>
      </c>
      <c r="N18" s="15">
        <f>$C$18*'წარმოების - გაყიდვების პროგნოზი'!L18</f>
        <v>800</v>
      </c>
      <c r="O18" s="15">
        <f>$C$18*'წარმოების - გაყიდვების პროგნოზი'!M18</f>
        <v>800</v>
      </c>
      <c r="P18" s="15">
        <f>$C$18*'წარმოების - გაყიდვების პროგნოზი'!N18</f>
        <v>800</v>
      </c>
      <c r="Q18" s="53">
        <f t="shared" si="3"/>
        <v>6320</v>
      </c>
    </row>
    <row r="19" spans="1:18" ht="18" customHeight="1" x14ac:dyDescent="0.3">
      <c r="A19" s="55" t="s">
        <v>13</v>
      </c>
      <c r="B19" s="52"/>
      <c r="C19" s="54">
        <f>SUM(C14:C18)</f>
        <v>18</v>
      </c>
      <c r="D19" s="104"/>
      <c r="E19" s="53">
        <f>SUM(E14:E18)</f>
        <v>1240</v>
      </c>
      <c r="F19" s="53">
        <f t="shared" ref="F19:P19" si="4">SUM(F14:F18)</f>
        <v>1240</v>
      </c>
      <c r="G19" s="53">
        <f t="shared" si="4"/>
        <v>1240</v>
      </c>
      <c r="H19" s="53">
        <f t="shared" si="4"/>
        <v>1800</v>
      </c>
      <c r="I19" s="53">
        <f t="shared" si="4"/>
        <v>1800</v>
      </c>
      <c r="J19" s="53">
        <f t="shared" si="4"/>
        <v>1800</v>
      </c>
      <c r="K19" s="53">
        <f t="shared" si="4"/>
        <v>1800</v>
      </c>
      <c r="L19" s="53">
        <f t="shared" si="4"/>
        <v>3600</v>
      </c>
      <c r="M19" s="53">
        <f t="shared" si="4"/>
        <v>3600</v>
      </c>
      <c r="N19" s="53">
        <f t="shared" si="4"/>
        <v>3600</v>
      </c>
      <c r="O19" s="53">
        <f t="shared" si="4"/>
        <v>3600</v>
      </c>
      <c r="P19" s="53">
        <f t="shared" si="4"/>
        <v>3600</v>
      </c>
      <c r="Q19" s="53">
        <f t="shared" ref="Q19" si="5">SUM(Q14:Q18)</f>
        <v>28920</v>
      </c>
      <c r="R19" s="9"/>
    </row>
    <row r="20" spans="1:18" ht="12.75" customHeight="1" x14ac:dyDescent="0.3">
      <c r="B20" s="14"/>
      <c r="C20" s="14"/>
      <c r="D20" s="10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1:18" x14ac:dyDescent="0.3">
      <c r="A21" s="19" t="s">
        <v>25</v>
      </c>
      <c r="B21" s="19"/>
      <c r="C21" s="19">
        <f>C11-C19</f>
        <v>27</v>
      </c>
      <c r="D21" s="104"/>
      <c r="E21" s="18">
        <f>E11-E19</f>
        <v>185</v>
      </c>
      <c r="F21" s="18">
        <f t="shared" ref="F21:Q21" si="6">F11-F19</f>
        <v>185</v>
      </c>
      <c r="G21" s="18">
        <f t="shared" si="6"/>
        <v>185</v>
      </c>
      <c r="H21" s="18">
        <f t="shared" si="6"/>
        <v>575</v>
      </c>
      <c r="I21" s="18">
        <f t="shared" si="6"/>
        <v>575</v>
      </c>
      <c r="J21" s="18">
        <f t="shared" si="6"/>
        <v>575</v>
      </c>
      <c r="K21" s="18">
        <f t="shared" si="6"/>
        <v>575</v>
      </c>
      <c r="L21" s="18">
        <f t="shared" si="6"/>
        <v>1150</v>
      </c>
      <c r="M21" s="18">
        <f t="shared" si="6"/>
        <v>1150</v>
      </c>
      <c r="N21" s="18">
        <f t="shared" si="6"/>
        <v>1150</v>
      </c>
      <c r="O21" s="18">
        <f t="shared" si="6"/>
        <v>1150</v>
      </c>
      <c r="P21" s="18">
        <f t="shared" si="6"/>
        <v>1150</v>
      </c>
      <c r="Q21" s="18">
        <f t="shared" si="6"/>
        <v>8605</v>
      </c>
    </row>
    <row r="22" spans="1:18" ht="14.25" customHeight="1" x14ac:dyDescent="0.3">
      <c r="A22" s="36"/>
      <c r="B22" s="14"/>
      <c r="C22" s="14"/>
      <c r="D22" s="10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18" x14ac:dyDescent="0.3">
      <c r="A23" s="36"/>
      <c r="B23" s="52" t="s">
        <v>23</v>
      </c>
      <c r="C23" s="52"/>
      <c r="D23" s="104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x14ac:dyDescent="0.3">
      <c r="A24" s="36"/>
      <c r="B24" s="123" t="s">
        <v>84</v>
      </c>
      <c r="C24" s="7">
        <f>C19*5%</f>
        <v>0.9</v>
      </c>
      <c r="D24" s="104"/>
      <c r="E24" s="66">
        <f>E19*5%</f>
        <v>62</v>
      </c>
      <c r="F24" s="66">
        <f t="shared" ref="F24:P24" si="7">F19*5%</f>
        <v>62</v>
      </c>
      <c r="G24" s="66">
        <f t="shared" si="7"/>
        <v>62</v>
      </c>
      <c r="H24" s="66">
        <f t="shared" si="7"/>
        <v>90</v>
      </c>
      <c r="I24" s="66">
        <f t="shared" si="7"/>
        <v>90</v>
      </c>
      <c r="J24" s="66">
        <f t="shared" si="7"/>
        <v>90</v>
      </c>
      <c r="K24" s="66">
        <f t="shared" si="7"/>
        <v>90</v>
      </c>
      <c r="L24" s="66">
        <f t="shared" si="7"/>
        <v>180</v>
      </c>
      <c r="M24" s="66">
        <f t="shared" si="7"/>
        <v>180</v>
      </c>
      <c r="N24" s="66">
        <f t="shared" si="7"/>
        <v>180</v>
      </c>
      <c r="O24" s="66">
        <f t="shared" si="7"/>
        <v>180</v>
      </c>
      <c r="P24" s="66">
        <f t="shared" si="7"/>
        <v>180</v>
      </c>
      <c r="Q24" s="53">
        <f>SUM(E24:P24)</f>
        <v>1446</v>
      </c>
    </row>
    <row r="25" spans="1:18" x14ac:dyDescent="0.3">
      <c r="A25" s="36"/>
      <c r="B25" s="7"/>
      <c r="C25" s="7"/>
      <c r="D25" s="104"/>
      <c r="E25" s="6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53">
        <f t="shared" ref="Q25:Q33" si="8">SUM(E25:P25)</f>
        <v>0</v>
      </c>
    </row>
    <row r="26" spans="1:18" x14ac:dyDescent="0.3">
      <c r="A26" s="36"/>
      <c r="B26" s="7"/>
      <c r="C26" s="7"/>
      <c r="D26" s="104"/>
      <c r="E26" s="6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53">
        <f t="shared" si="8"/>
        <v>0</v>
      </c>
      <c r="R26" s="9"/>
    </row>
    <row r="27" spans="1:18" x14ac:dyDescent="0.3">
      <c r="A27" s="36"/>
      <c r="B27" s="7"/>
      <c r="C27" s="7"/>
      <c r="D27" s="104"/>
      <c r="E27" s="6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53">
        <f t="shared" si="8"/>
        <v>0</v>
      </c>
      <c r="R27" s="9"/>
    </row>
    <row r="28" spans="1:18" x14ac:dyDescent="0.3">
      <c r="A28" s="36"/>
      <c r="B28" s="7"/>
      <c r="C28" s="7"/>
      <c r="D28" s="104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53">
        <f t="shared" si="8"/>
        <v>0</v>
      </c>
      <c r="R28" s="9"/>
    </row>
    <row r="29" spans="1:18" x14ac:dyDescent="0.3">
      <c r="A29" s="36"/>
      <c r="B29" s="7"/>
      <c r="C29" s="7"/>
      <c r="D29" s="104"/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53">
        <f t="shared" si="8"/>
        <v>0</v>
      </c>
      <c r="R29" s="9"/>
    </row>
    <row r="30" spans="1:18" x14ac:dyDescent="0.3">
      <c r="A30" s="36"/>
      <c r="B30" s="7"/>
      <c r="C30" s="7"/>
      <c r="D30" s="104"/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53">
        <f t="shared" si="8"/>
        <v>0</v>
      </c>
      <c r="R30" s="9"/>
    </row>
    <row r="31" spans="1:18" x14ac:dyDescent="0.3">
      <c r="A31" s="36"/>
      <c r="B31" s="7"/>
      <c r="C31" s="7"/>
      <c r="D31" s="104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53">
        <f t="shared" si="8"/>
        <v>0</v>
      </c>
      <c r="R31" s="9"/>
    </row>
    <row r="32" spans="1:18" x14ac:dyDescent="0.3">
      <c r="A32" s="36"/>
      <c r="B32" s="34"/>
      <c r="C32" s="7"/>
      <c r="D32" s="104"/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53">
        <f t="shared" si="8"/>
        <v>0</v>
      </c>
      <c r="R32" s="9"/>
    </row>
    <row r="33" spans="1:18" x14ac:dyDescent="0.3">
      <c r="A33" s="36"/>
      <c r="B33" s="34"/>
      <c r="C33" s="7"/>
      <c r="D33" s="104"/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53">
        <f t="shared" si="8"/>
        <v>0</v>
      </c>
      <c r="R33" s="9"/>
    </row>
    <row r="34" spans="1:18" x14ac:dyDescent="0.3">
      <c r="A34" s="52" t="s">
        <v>24</v>
      </c>
      <c r="B34" s="52"/>
      <c r="C34" s="52"/>
      <c r="D34" s="104"/>
      <c r="E34" s="53">
        <f t="shared" ref="E34:P34" si="9">SUM(E24:E33)</f>
        <v>62</v>
      </c>
      <c r="F34" s="53">
        <f t="shared" si="9"/>
        <v>62</v>
      </c>
      <c r="G34" s="53">
        <f t="shared" si="9"/>
        <v>62</v>
      </c>
      <c r="H34" s="53">
        <f t="shared" si="9"/>
        <v>90</v>
      </c>
      <c r="I34" s="53">
        <f t="shared" si="9"/>
        <v>90</v>
      </c>
      <c r="J34" s="53">
        <f t="shared" si="9"/>
        <v>90</v>
      </c>
      <c r="K34" s="53">
        <f t="shared" si="9"/>
        <v>90</v>
      </c>
      <c r="L34" s="53">
        <f t="shared" si="9"/>
        <v>180</v>
      </c>
      <c r="M34" s="53">
        <f t="shared" si="9"/>
        <v>180</v>
      </c>
      <c r="N34" s="53">
        <f t="shared" si="9"/>
        <v>180</v>
      </c>
      <c r="O34" s="53">
        <f t="shared" si="9"/>
        <v>180</v>
      </c>
      <c r="P34" s="53">
        <f t="shared" si="9"/>
        <v>180</v>
      </c>
      <c r="Q34" s="53">
        <f>SUM(E34:P34)</f>
        <v>1446</v>
      </c>
    </row>
    <row r="35" spans="1:18" x14ac:dyDescent="0.3">
      <c r="B35" s="30" t="s">
        <v>28</v>
      </c>
      <c r="C35" s="30"/>
      <c r="D35" s="104"/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/>
      <c r="R35" s="26"/>
    </row>
    <row r="36" spans="1:18" x14ac:dyDescent="0.3">
      <c r="A36" s="52" t="s">
        <v>29</v>
      </c>
      <c r="B36" s="52"/>
      <c r="C36" s="52"/>
      <c r="D36" s="104"/>
      <c r="E36" s="53">
        <f>E34+E35</f>
        <v>62</v>
      </c>
      <c r="F36" s="53">
        <f t="shared" ref="F36:P36" si="10">F34+F35</f>
        <v>62</v>
      </c>
      <c r="G36" s="53">
        <f t="shared" si="10"/>
        <v>62</v>
      </c>
      <c r="H36" s="53">
        <f t="shared" si="10"/>
        <v>90</v>
      </c>
      <c r="I36" s="53">
        <f t="shared" si="10"/>
        <v>90</v>
      </c>
      <c r="J36" s="53">
        <f t="shared" si="10"/>
        <v>90</v>
      </c>
      <c r="K36" s="53">
        <f t="shared" si="10"/>
        <v>90</v>
      </c>
      <c r="L36" s="53">
        <f t="shared" si="10"/>
        <v>180</v>
      </c>
      <c r="M36" s="53">
        <f t="shared" si="10"/>
        <v>180</v>
      </c>
      <c r="N36" s="53">
        <f t="shared" si="10"/>
        <v>180</v>
      </c>
      <c r="O36" s="53">
        <f t="shared" si="10"/>
        <v>180</v>
      </c>
      <c r="P36" s="53">
        <f t="shared" si="10"/>
        <v>180</v>
      </c>
      <c r="Q36" s="53">
        <f>SUM(E36:P36)</f>
        <v>1446</v>
      </c>
    </row>
    <row r="37" spans="1:18" ht="9" customHeight="1" x14ac:dyDescent="0.3">
      <c r="B37" s="11"/>
      <c r="C37" s="11"/>
      <c r="D37" s="104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8" x14ac:dyDescent="0.3">
      <c r="A38" s="58" t="s">
        <v>14</v>
      </c>
      <c r="B38" s="58"/>
      <c r="C38" s="58">
        <f>C21-C34</f>
        <v>27</v>
      </c>
      <c r="D38" s="104"/>
      <c r="E38" s="62">
        <f>E21-E36</f>
        <v>123</v>
      </c>
      <c r="F38" s="62">
        <f t="shared" ref="F38:Q38" si="11">F21-F36</f>
        <v>123</v>
      </c>
      <c r="G38" s="62">
        <f t="shared" si="11"/>
        <v>123</v>
      </c>
      <c r="H38" s="62">
        <f t="shared" si="11"/>
        <v>485</v>
      </c>
      <c r="I38" s="62">
        <f t="shared" si="11"/>
        <v>485</v>
      </c>
      <c r="J38" s="62">
        <f t="shared" si="11"/>
        <v>485</v>
      </c>
      <c r="K38" s="62">
        <f t="shared" si="11"/>
        <v>485</v>
      </c>
      <c r="L38" s="62">
        <f t="shared" si="11"/>
        <v>970</v>
      </c>
      <c r="M38" s="62">
        <f t="shared" si="11"/>
        <v>970</v>
      </c>
      <c r="N38" s="62">
        <f t="shared" si="11"/>
        <v>970</v>
      </c>
      <c r="O38" s="62">
        <f t="shared" si="11"/>
        <v>970</v>
      </c>
      <c r="P38" s="62">
        <f t="shared" si="11"/>
        <v>970</v>
      </c>
      <c r="Q38" s="62">
        <f t="shared" si="11"/>
        <v>7159</v>
      </c>
      <c r="R38" s="9"/>
    </row>
    <row r="39" spans="1:18" x14ac:dyDescent="0.3">
      <c r="A39" s="59" t="s">
        <v>17</v>
      </c>
      <c r="B39" s="59"/>
      <c r="C39" s="60"/>
      <c r="D39" s="104"/>
      <c r="E39" s="62">
        <f>E38</f>
        <v>123</v>
      </c>
      <c r="F39" s="62">
        <f>E39+F38</f>
        <v>246</v>
      </c>
      <c r="G39" s="62">
        <f t="shared" ref="G39:O39" si="12">F39+G38</f>
        <v>369</v>
      </c>
      <c r="H39" s="62">
        <f t="shared" si="12"/>
        <v>854</v>
      </c>
      <c r="I39" s="62">
        <f t="shared" si="12"/>
        <v>1339</v>
      </c>
      <c r="J39" s="62">
        <f t="shared" si="12"/>
        <v>1824</v>
      </c>
      <c r="K39" s="62">
        <f t="shared" si="12"/>
        <v>2309</v>
      </c>
      <c r="L39" s="62">
        <f t="shared" si="12"/>
        <v>3279</v>
      </c>
      <c r="M39" s="62">
        <f t="shared" si="12"/>
        <v>4249</v>
      </c>
      <c r="N39" s="62">
        <f t="shared" si="12"/>
        <v>5219</v>
      </c>
      <c r="O39" s="62">
        <f t="shared" si="12"/>
        <v>6189</v>
      </c>
      <c r="P39" s="62">
        <f>O39+P38</f>
        <v>7159</v>
      </c>
      <c r="Q39" s="20"/>
      <c r="R39" s="25" t="s">
        <v>19</v>
      </c>
    </row>
    <row r="40" spans="1:18" x14ac:dyDescent="0.3">
      <c r="A40" s="61"/>
      <c r="B40" s="58" t="s">
        <v>15</v>
      </c>
      <c r="C40" s="58"/>
      <c r="D40" s="104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62"/>
    </row>
    <row r="41" spans="1:18" x14ac:dyDescent="0.3">
      <c r="A41" s="58" t="s">
        <v>16</v>
      </c>
      <c r="B41" s="61"/>
      <c r="C41" s="58"/>
      <c r="D41" s="104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62">
        <f>Q38-Q40</f>
        <v>7159</v>
      </c>
    </row>
    <row r="42" spans="1:18" x14ac:dyDescent="0.3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8" x14ac:dyDescent="0.3">
      <c r="B43" s="71" t="s">
        <v>56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5" spans="1:18" x14ac:dyDescent="0.3">
      <c r="B45" s="68" t="s">
        <v>76</v>
      </c>
    </row>
  </sheetData>
  <mergeCells count="9">
    <mergeCell ref="E41:P41"/>
    <mergeCell ref="E5:Q5"/>
    <mergeCell ref="E13:Q13"/>
    <mergeCell ref="D3:D41"/>
    <mergeCell ref="A1:Q1"/>
    <mergeCell ref="A2:Q2"/>
    <mergeCell ref="A3:B3"/>
    <mergeCell ref="E40:P40"/>
    <mergeCell ref="E3:Q3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R18"/>
  <sheetViews>
    <sheetView tabSelected="1" zoomScaleNormal="100" workbookViewId="0">
      <pane xSplit="2" ySplit="6" topLeftCell="C7" activePane="bottomRight" state="frozen"/>
      <selection pane="topRight" activeCell="B1" sqref="B1"/>
      <selection pane="bottomLeft" activeCell="A7" sqref="A7"/>
      <selection pane="bottomRight" activeCell="B17" sqref="B17"/>
    </sheetView>
  </sheetViews>
  <sheetFormatPr defaultColWidth="43.5546875" defaultRowHeight="13.8" x14ac:dyDescent="0.3"/>
  <cols>
    <col min="1" max="1" width="2.5546875" style="2" customWidth="1"/>
    <col min="2" max="2" width="53.5546875" style="2" customWidth="1"/>
    <col min="3" max="14" width="7.6640625" style="2" customWidth="1"/>
    <col min="15" max="15" width="9" style="2" customWidth="1"/>
    <col min="16" max="16" width="61.44140625" style="2" customWidth="1"/>
    <col min="17" max="18" width="9" style="2" customWidth="1"/>
    <col min="19" max="16384" width="43.5546875" style="2"/>
  </cols>
  <sheetData>
    <row r="1" spans="1:18" ht="15" customHeight="1" x14ac:dyDescent="0.3">
      <c r="A1" s="114" t="s">
        <v>38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6"/>
      <c r="P1" s="5" t="s">
        <v>18</v>
      </c>
    </row>
    <row r="2" spans="1:18" ht="15.6" x14ac:dyDescent="0.3">
      <c r="A2" s="97" t="s">
        <v>22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18" ht="36.75" customHeight="1" x14ac:dyDescent="0.3">
      <c r="A3" s="113"/>
      <c r="B3" s="113"/>
      <c r="C3" s="120" t="s">
        <v>0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70"/>
    </row>
    <row r="4" spans="1:18" x14ac:dyDescent="0.3">
      <c r="B4" s="39"/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4">
        <v>10</v>
      </c>
      <c r="M4" s="4">
        <v>11</v>
      </c>
      <c r="N4" s="4">
        <v>12</v>
      </c>
      <c r="O4" s="41" t="s">
        <v>1</v>
      </c>
      <c r="P4" s="26"/>
    </row>
    <row r="5" spans="1:18" ht="26.25" customHeight="1" x14ac:dyDescent="0.3">
      <c r="A5" s="65" t="s">
        <v>8</v>
      </c>
      <c r="B5" s="65"/>
      <c r="C5" s="64">
        <v>0</v>
      </c>
      <c r="D5" s="64">
        <f>C16</f>
        <v>0</v>
      </c>
      <c r="E5" s="64">
        <f t="shared" ref="E5:N5" si="0">D16</f>
        <v>200</v>
      </c>
      <c r="F5" s="64">
        <f t="shared" si="0"/>
        <v>400</v>
      </c>
      <c r="G5" s="64">
        <f t="shared" si="0"/>
        <v>600</v>
      </c>
      <c r="H5" s="64">
        <f t="shared" si="0"/>
        <v>2100</v>
      </c>
      <c r="I5" s="64">
        <f t="shared" si="0"/>
        <v>3600</v>
      </c>
      <c r="J5" s="64">
        <f t="shared" si="0"/>
        <v>5100</v>
      </c>
      <c r="K5" s="64">
        <f t="shared" si="0"/>
        <v>6600</v>
      </c>
      <c r="L5" s="64">
        <f t="shared" si="0"/>
        <v>6600</v>
      </c>
      <c r="M5" s="64">
        <f t="shared" si="0"/>
        <v>6600</v>
      </c>
      <c r="N5" s="64">
        <f t="shared" si="0"/>
        <v>6600</v>
      </c>
      <c r="O5" s="46"/>
      <c r="P5" s="69" t="s">
        <v>36</v>
      </c>
    </row>
    <row r="6" spans="1:18" x14ac:dyDescent="0.3">
      <c r="A6" s="6" t="s">
        <v>2</v>
      </c>
      <c r="B6" s="6"/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  <c r="P6" s="68"/>
    </row>
    <row r="7" spans="1:18" x14ac:dyDescent="0.3">
      <c r="A7" s="36"/>
      <c r="B7" s="3" t="s">
        <v>3</v>
      </c>
      <c r="C7" s="46">
        <v>0</v>
      </c>
      <c r="D7" s="46">
        <v>2700</v>
      </c>
      <c r="E7" s="46">
        <v>2700</v>
      </c>
      <c r="F7" s="46">
        <v>2700</v>
      </c>
      <c r="G7" s="46">
        <v>4500</v>
      </c>
      <c r="H7" s="46">
        <v>4500</v>
      </c>
      <c r="I7" s="46">
        <v>4500</v>
      </c>
      <c r="J7" s="46">
        <v>4500</v>
      </c>
      <c r="K7" s="46">
        <v>3000</v>
      </c>
      <c r="L7" s="46">
        <v>3000</v>
      </c>
      <c r="M7" s="46">
        <v>3000</v>
      </c>
      <c r="N7" s="46">
        <v>3000</v>
      </c>
      <c r="O7" s="45">
        <f>SUM(C7:N7)</f>
        <v>38100</v>
      </c>
    </row>
    <row r="8" spans="1:18" x14ac:dyDescent="0.3">
      <c r="A8" s="36"/>
      <c r="B8" s="3" t="s">
        <v>4</v>
      </c>
      <c r="C8" s="46">
        <v>8000</v>
      </c>
      <c r="D8" s="46">
        <v>0</v>
      </c>
      <c r="E8" s="46">
        <v>0</v>
      </c>
      <c r="F8" s="46">
        <v>0</v>
      </c>
      <c r="G8" s="46">
        <v>0</v>
      </c>
      <c r="H8" s="46"/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5">
        <f>SUM(C8:N8)</f>
        <v>8000</v>
      </c>
      <c r="Q8" s="48"/>
      <c r="R8" s="9"/>
    </row>
    <row r="9" spans="1:18" x14ac:dyDescent="0.3">
      <c r="A9" s="36"/>
      <c r="B9" s="50" t="s">
        <v>32</v>
      </c>
      <c r="C9" s="51">
        <v>800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45">
        <f>SUM(C9:N9)</f>
        <v>800</v>
      </c>
    </row>
    <row r="10" spans="1:18" x14ac:dyDescent="0.3">
      <c r="A10" s="6" t="s">
        <v>7</v>
      </c>
      <c r="B10" s="6"/>
      <c r="C10" s="45">
        <f>SUM(C7:C9)</f>
        <v>8800</v>
      </c>
      <c r="D10" s="45">
        <f t="shared" ref="D10:N10" si="1">SUM(D7:D9)</f>
        <v>2700</v>
      </c>
      <c r="E10" s="45">
        <f>SUM(E7:E9)</f>
        <v>2700</v>
      </c>
      <c r="F10" s="45">
        <f t="shared" si="1"/>
        <v>2700</v>
      </c>
      <c r="G10" s="45">
        <f t="shared" si="1"/>
        <v>4500</v>
      </c>
      <c r="H10" s="45">
        <f t="shared" si="1"/>
        <v>4500</v>
      </c>
      <c r="I10" s="45">
        <f t="shared" si="1"/>
        <v>4500</v>
      </c>
      <c r="J10" s="45">
        <f t="shared" si="1"/>
        <v>4500</v>
      </c>
      <c r="K10" s="45">
        <f t="shared" si="1"/>
        <v>3000</v>
      </c>
      <c r="L10" s="45">
        <f t="shared" si="1"/>
        <v>3000</v>
      </c>
      <c r="M10" s="45">
        <f t="shared" si="1"/>
        <v>3000</v>
      </c>
      <c r="N10" s="45">
        <f t="shared" si="1"/>
        <v>3000</v>
      </c>
      <c r="O10" s="45">
        <f>SUM(O7:O9)</f>
        <v>46900</v>
      </c>
    </row>
    <row r="11" spans="1:18" x14ac:dyDescent="0.3">
      <c r="A11" s="110" t="s">
        <v>34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2"/>
    </row>
    <row r="12" spans="1:18" x14ac:dyDescent="0.3">
      <c r="A12" s="36"/>
      <c r="B12" s="12" t="s">
        <v>33</v>
      </c>
      <c r="C12" s="47">
        <v>8800</v>
      </c>
      <c r="D12" s="47">
        <v>2500</v>
      </c>
      <c r="E12" s="47">
        <v>2500</v>
      </c>
      <c r="F12" s="47">
        <v>2500</v>
      </c>
      <c r="G12" s="47">
        <v>3000</v>
      </c>
      <c r="H12" s="47">
        <v>3000</v>
      </c>
      <c r="I12" s="47">
        <v>3000</v>
      </c>
      <c r="J12" s="47">
        <v>3000</v>
      </c>
      <c r="K12" s="47">
        <v>3000</v>
      </c>
      <c r="L12" s="47">
        <v>3000</v>
      </c>
      <c r="M12" s="47">
        <v>3000</v>
      </c>
      <c r="N12" s="47">
        <v>3000</v>
      </c>
      <c r="O12" s="63">
        <f>SUM(C12:N12)</f>
        <v>40300</v>
      </c>
      <c r="P12" s="26" t="s">
        <v>73</v>
      </c>
    </row>
    <row r="13" spans="1:18" x14ac:dyDescent="0.3">
      <c r="A13" s="36"/>
      <c r="B13" s="4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63">
        <f t="shared" ref="O13" si="2">SUM(C13:N13)</f>
        <v>0</v>
      </c>
      <c r="P13" s="26"/>
    </row>
    <row r="14" spans="1:18" x14ac:dyDescent="0.3">
      <c r="A14" s="49" t="s">
        <v>6</v>
      </c>
      <c r="B14" s="49"/>
      <c r="C14" s="63">
        <f t="shared" ref="C14:O14" si="3">SUM(C12:C13)</f>
        <v>8800</v>
      </c>
      <c r="D14" s="63">
        <f t="shared" si="3"/>
        <v>2500</v>
      </c>
      <c r="E14" s="63">
        <f t="shared" si="3"/>
        <v>2500</v>
      </c>
      <c r="F14" s="63">
        <f t="shared" si="3"/>
        <v>2500</v>
      </c>
      <c r="G14" s="63">
        <f t="shared" si="3"/>
        <v>3000</v>
      </c>
      <c r="H14" s="63">
        <f t="shared" si="3"/>
        <v>3000</v>
      </c>
      <c r="I14" s="63">
        <f t="shared" si="3"/>
        <v>3000</v>
      </c>
      <c r="J14" s="63">
        <f t="shared" si="3"/>
        <v>3000</v>
      </c>
      <c r="K14" s="63">
        <f t="shared" si="3"/>
        <v>3000</v>
      </c>
      <c r="L14" s="63">
        <f t="shared" si="3"/>
        <v>3000</v>
      </c>
      <c r="M14" s="63">
        <f t="shared" si="3"/>
        <v>3000</v>
      </c>
      <c r="N14" s="63">
        <f t="shared" si="3"/>
        <v>3000</v>
      </c>
      <c r="O14" s="63">
        <f t="shared" si="3"/>
        <v>40300</v>
      </c>
    </row>
    <row r="15" spans="1:18" ht="9" customHeight="1" x14ac:dyDescent="0.3">
      <c r="B15" s="3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8"/>
    </row>
    <row r="16" spans="1:18" x14ac:dyDescent="0.3">
      <c r="A16" s="65" t="s">
        <v>5</v>
      </c>
      <c r="B16" s="65"/>
      <c r="C16" s="64">
        <f t="shared" ref="C16:N16" si="4">C5+C10-C14</f>
        <v>0</v>
      </c>
      <c r="D16" s="64">
        <f t="shared" si="4"/>
        <v>200</v>
      </c>
      <c r="E16" s="64">
        <f t="shared" si="4"/>
        <v>400</v>
      </c>
      <c r="F16" s="64">
        <f t="shared" si="4"/>
        <v>600</v>
      </c>
      <c r="G16" s="64">
        <f t="shared" si="4"/>
        <v>2100</v>
      </c>
      <c r="H16" s="64">
        <f t="shared" si="4"/>
        <v>3600</v>
      </c>
      <c r="I16" s="64">
        <f t="shared" si="4"/>
        <v>5100</v>
      </c>
      <c r="J16" s="64">
        <f t="shared" si="4"/>
        <v>6600</v>
      </c>
      <c r="K16" s="64">
        <f t="shared" si="4"/>
        <v>6600</v>
      </c>
      <c r="L16" s="64">
        <f t="shared" si="4"/>
        <v>6600</v>
      </c>
      <c r="M16" s="64">
        <f t="shared" si="4"/>
        <v>6600</v>
      </c>
      <c r="N16" s="64">
        <f t="shared" si="4"/>
        <v>6600</v>
      </c>
      <c r="O16" s="48"/>
    </row>
    <row r="17" spans="2:2" x14ac:dyDescent="0.3">
      <c r="B17" s="26" t="s">
        <v>35</v>
      </c>
    </row>
    <row r="18" spans="2:2" x14ac:dyDescent="0.3">
      <c r="B18" s="29"/>
    </row>
  </sheetData>
  <mergeCells count="6">
    <mergeCell ref="A11:O11"/>
    <mergeCell ref="A3:B3"/>
    <mergeCell ref="A1:O1"/>
    <mergeCell ref="A2:O2"/>
    <mergeCell ref="C6:O6"/>
    <mergeCell ref="C3:O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ინსტრუქცია</vt:lpstr>
      <vt:lpstr>წარმოების - გაყიდვების პროგნოზი</vt:lpstr>
      <vt:lpstr>მოგება  -  ზარალის ცხრილი</vt:lpstr>
      <vt:lpstr>ფულადი სახსრების მიმოქცევა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asus</cp:lastModifiedBy>
  <cp:lastPrinted>2018-01-12T14:40:09Z</cp:lastPrinted>
  <dcterms:created xsi:type="dcterms:W3CDTF">2016-07-17T18:17:06Z</dcterms:created>
  <dcterms:modified xsi:type="dcterms:W3CDTF">2025-03-29T20:35:53Z</dcterms:modified>
</cp:coreProperties>
</file>