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srdg2025\"/>
    </mc:Choice>
  </mc:AlternateContent>
  <xr:revisionPtr revIDLastSave="0" documentId="13_ncr:1_{5688AE54-F577-404B-A930-FD244DE670A2}" xr6:coauthVersionLast="47" xr6:coauthVersionMax="47" xr10:uidLastSave="{00000000-0000-0000-0000-000000000000}"/>
  <bookViews>
    <workbookView xWindow="-120" yWindow="-120" windowWidth="29040" windowHeight="15720" tabRatio="774" firstSheet="1" activeTab="2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7" i="2"/>
  <c r="E34" i="2"/>
  <c r="J33" i="2"/>
  <c r="I33" i="2"/>
  <c r="H33" i="2"/>
  <c r="G33" i="2"/>
  <c r="F33" i="2"/>
  <c r="E33" i="2"/>
  <c r="P4" i="2"/>
  <c r="O4" i="2"/>
  <c r="N4" i="2"/>
  <c r="M4" i="2"/>
  <c r="L4" i="2"/>
  <c r="K4" i="2"/>
  <c r="J4" i="2"/>
  <c r="I4" i="2"/>
  <c r="H4" i="2"/>
  <c r="G4" i="2"/>
  <c r="F4" i="2"/>
  <c r="E4" i="2"/>
  <c r="J28" i="2" l="1"/>
  <c r="I28" i="2"/>
  <c r="H28" i="2"/>
  <c r="G28" i="2"/>
  <c r="F28" i="2"/>
  <c r="E28" i="2"/>
  <c r="B10" i="2"/>
  <c r="B18" i="4"/>
  <c r="P27" i="2"/>
  <c r="O27" i="2"/>
  <c r="N27" i="2"/>
  <c r="M27" i="2"/>
  <c r="L27" i="2"/>
  <c r="K27" i="2"/>
  <c r="J27" i="2"/>
  <c r="I27" i="2"/>
  <c r="H27" i="2"/>
  <c r="G27" i="2"/>
  <c r="F27" i="2"/>
  <c r="E27" i="2"/>
  <c r="P25" i="2"/>
  <c r="O25" i="2"/>
  <c r="N25" i="2"/>
  <c r="M25" i="2"/>
  <c r="L25" i="2"/>
  <c r="K25" i="2"/>
  <c r="J25" i="2"/>
  <c r="I25" i="2"/>
  <c r="H25" i="2"/>
  <c r="G25" i="2"/>
  <c r="F25" i="2"/>
  <c r="E25" i="2"/>
  <c r="E35" i="2" s="1"/>
  <c r="C9" i="2"/>
  <c r="C15" i="2"/>
  <c r="C7" i="2"/>
  <c r="C14" i="2"/>
  <c r="K14" i="4"/>
  <c r="N14" i="4"/>
  <c r="M14" i="4"/>
  <c r="L14" i="4"/>
  <c r="G14" i="4"/>
  <c r="F14" i="4"/>
  <c r="E14" i="4"/>
  <c r="D14" i="4"/>
  <c r="C14" i="4"/>
  <c r="B9" i="2"/>
  <c r="B17" i="2" s="1"/>
  <c r="B8" i="2"/>
  <c r="B16" i="2" s="1"/>
  <c r="B7" i="2"/>
  <c r="B15" i="2" s="1"/>
  <c r="B6" i="2"/>
  <c r="B14" i="2" s="1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J14" i="4"/>
  <c r="I14" i="4"/>
  <c r="H14" i="4"/>
  <c r="B17" i="4"/>
  <c r="B16" i="4"/>
  <c r="B15" i="4"/>
  <c r="B14" i="4"/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I16" i="2"/>
  <c r="J16" i="2"/>
  <c r="K16" i="2"/>
  <c r="L16" i="2"/>
  <c r="M16" i="2"/>
  <c r="N16" i="2"/>
  <c r="O16" i="2"/>
  <c r="P16" i="2"/>
  <c r="H17" i="2"/>
  <c r="J17" i="2"/>
  <c r="K17" i="2"/>
  <c r="M17" i="2"/>
  <c r="F18" i="2"/>
  <c r="G18" i="2"/>
  <c r="H18" i="2"/>
  <c r="I18" i="2"/>
  <c r="J18" i="2"/>
  <c r="K18" i="2"/>
  <c r="L18" i="2"/>
  <c r="M18" i="2"/>
  <c r="N18" i="2"/>
  <c r="O18" i="2"/>
  <c r="P18" i="2"/>
  <c r="E18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C7" i="1" s="1"/>
  <c r="F6" i="2"/>
  <c r="G6" i="2"/>
  <c r="H6" i="2"/>
  <c r="I6" i="2"/>
  <c r="J6" i="2"/>
  <c r="K6" i="2"/>
  <c r="L6" i="2"/>
  <c r="M6" i="2"/>
  <c r="N6" i="2"/>
  <c r="O6" i="2"/>
  <c r="P6" i="2"/>
  <c r="E19" i="2" l="1"/>
  <c r="C12" i="1" s="1"/>
  <c r="O14" i="4"/>
  <c r="O15" i="4"/>
  <c r="Q16" i="2" l="1"/>
  <c r="Q15" i="2"/>
  <c r="O7" i="4"/>
  <c r="O8" i="4"/>
  <c r="O16" i="4"/>
  <c r="Q7" i="2"/>
  <c r="Q8" i="2"/>
  <c r="Q9" i="2"/>
  <c r="Q10" i="2"/>
  <c r="O6" i="4" l="1"/>
  <c r="E37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5" i="2" l="1"/>
  <c r="G35" i="2"/>
  <c r="H35" i="2"/>
  <c r="I35" i="2"/>
  <c r="J35" i="2"/>
  <c r="K35" i="2"/>
  <c r="L35" i="2"/>
  <c r="M35" i="2"/>
  <c r="N35" i="2"/>
  <c r="O35" i="2"/>
  <c r="P35" i="2"/>
  <c r="O11" i="2"/>
  <c r="G11" i="2"/>
  <c r="Q25" i="2"/>
  <c r="Q26" i="2"/>
  <c r="Q27" i="2"/>
  <c r="Q28" i="2"/>
  <c r="Q30" i="2"/>
  <c r="Q31" i="2"/>
  <c r="Q32" i="2"/>
  <c r="Q33" i="2"/>
  <c r="Q34" i="2"/>
  <c r="E11" i="4"/>
  <c r="O9" i="4"/>
  <c r="M37" i="2" l="1"/>
  <c r="I37" i="2"/>
  <c r="P37" i="2"/>
  <c r="L37" i="2"/>
  <c r="H37" i="2"/>
  <c r="O37" i="2"/>
  <c r="K37" i="2"/>
  <c r="G37" i="2"/>
  <c r="N37" i="2"/>
  <c r="J37" i="2"/>
  <c r="F37" i="2"/>
  <c r="Q35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7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9" i="2" s="1"/>
  <c r="O12" i="1" l="1"/>
  <c r="O14" i="1" s="1"/>
  <c r="D14" i="1"/>
  <c r="Q24" i="2"/>
  <c r="Q14" i="2"/>
  <c r="E40" i="2" l="1"/>
  <c r="Q18" i="2" l="1"/>
  <c r="Q17" i="2"/>
  <c r="D7" i="1"/>
  <c r="I21" i="2" l="1"/>
  <c r="I39" i="2" s="1"/>
  <c r="G7" i="1"/>
  <c r="G10" i="1" s="1"/>
  <c r="M21" i="2"/>
  <c r="M39" i="2" s="1"/>
  <c r="K7" i="1"/>
  <c r="K10" i="1" s="1"/>
  <c r="J21" i="2"/>
  <c r="J39" i="2" s="1"/>
  <c r="H7" i="1"/>
  <c r="H10" i="1" s="1"/>
  <c r="N21" i="2"/>
  <c r="N39" i="2" s="1"/>
  <c r="L7" i="1"/>
  <c r="L10" i="1" s="1"/>
  <c r="O21" i="2"/>
  <c r="O39" i="2" s="1"/>
  <c r="M7" i="1"/>
  <c r="M10" i="1" s="1"/>
  <c r="G21" i="2"/>
  <c r="G39" i="2" s="1"/>
  <c r="E7" i="1"/>
  <c r="E10" i="1" s="1"/>
  <c r="K21" i="2"/>
  <c r="K39" i="2" s="1"/>
  <c r="I7" i="1"/>
  <c r="I10" i="1" s="1"/>
  <c r="H21" i="2"/>
  <c r="H39" i="2" s="1"/>
  <c r="F7" i="1"/>
  <c r="F10" i="1" s="1"/>
  <c r="L21" i="2"/>
  <c r="L39" i="2" s="1"/>
  <c r="J7" i="1"/>
  <c r="J10" i="1" s="1"/>
  <c r="P21" i="2"/>
  <c r="P39" i="2" s="1"/>
  <c r="N7" i="1"/>
  <c r="N10" i="1" s="1"/>
  <c r="F21" i="2"/>
  <c r="Q11" i="2"/>
  <c r="Q19" i="2"/>
  <c r="F39" i="2" l="1"/>
  <c r="F40" i="2" s="1"/>
  <c r="O7" i="1"/>
  <c r="Q21" i="2"/>
  <c r="Q39" i="2" s="1"/>
  <c r="Q42" i="2" s="1"/>
  <c r="G40" i="2" l="1"/>
  <c r="H40" i="2" s="1"/>
  <c r="I40" i="2" s="1"/>
  <c r="J40" i="2" s="1"/>
  <c r="K40" i="2" s="1"/>
  <c r="L40" i="2" s="1"/>
  <c r="M40" i="2" s="1"/>
  <c r="N40" i="2" s="1"/>
  <c r="O40" i="2" s="1"/>
  <c r="P40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  <c r="P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  <author>tc={BB54DFB4-2699-4B72-B2EE-D57B628F7E74}</author>
    <author>tc={383E5DAE-2B57-475A-8F94-187B72F0B319}</author>
    <author>tc={A1F25DE1-E719-45FE-940D-26A581EF1754}</author>
    <author>tc={4EE38241-3297-47F4-9D82-E062504F05F3}</author>
    <author>tc={3B38CF41-3079-4D67-84C0-70D98CEC1778}</author>
    <author>tc={AB0B1BBA-93C3-4371-AA9D-C5A36BB45F6B}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6" authorId="1" shapeId="0" xr:uid="{BB54DFB4-2699-4B72-B2EE-D57B628F7E7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200 კაცი ერთ ჩვენებაზე, ბილეთის ფასი 30 ლარი</t>
        </r>
      </text>
    </comment>
    <comment ref="C9" authorId="2" shapeId="0" xr:uid="{383E5DAE-2B57-475A-8F94-187B72F0B31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 სტუდენტის 1 თვის გადასახადი 500 ლარი, კურსზე არის 20 ბავშვი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  <comment ref="C14" authorId="3" shapeId="0" xr:uid="{A1F25DE1-E719-45FE-940D-26A581EF17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1000 ლარი ფართის იჯარა, 100 ლარი პროექტორის იჯარა, 150 ლარი ხმის აპარატურის იჯარა, 300 ლარი ფრომოუშენი</t>
        </r>
      </text>
    </comment>
    <comment ref="C15" authorId="4" shapeId="0" xr:uid="{4EE38241-3297-47F4-9D82-E062504F05F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მარკეტინგი</t>
        </r>
      </text>
    </comment>
    <comment ref="C16" authorId="5" shapeId="0" xr:uid="{3B38CF41-3079-4D67-84C0-70D98CEC177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 მოდერატორის ხელფასი (100 ლარი კაცი)</t>
        </r>
      </text>
    </comment>
    <comment ref="C17" authorId="6" shapeId="0" xr:uid="{AB0B1BBA-93C3-4371-AA9D-C5A36BB45F6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ხელფასები :
1300- ანიმაციის მენტორი
500+500 - 2 ასისტენტი
1300 - მსახიობის ოსტატობა
1000 - თოჯინის შექმნის მენტორი
500 - თოჯინის მენტორის ასისტენტი
1000- დეკორაციის მენტორი
500 - დეკორაციის მენტორის ასისტენტი</t>
        </r>
      </text>
    </comment>
  </commentList>
</comments>
</file>

<file path=xl/sharedStrings.xml><?xml version="1.0" encoding="utf-8"?>
<sst xmlns="http://schemas.openxmlformats.org/spreadsheetml/2006/main" count="133" uniqueCount="95">
  <si>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</si>
  <si>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</si>
  <si>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</si>
  <si>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</si>
  <si>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</si>
  <si>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</si>
  <si>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</si>
  <si>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</si>
  <si>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</si>
  <si>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</si>
  <si>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</si>
  <si>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</si>
  <si>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</si>
  <si>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</si>
  <si>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</si>
  <si>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</si>
  <si>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</si>
  <si>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</si>
  <si>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</si>
  <si>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</si>
  <si>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</si>
  <si>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</si>
  <si>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</si>
  <si>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</si>
  <si>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</si>
  <si>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</si>
  <si>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</si>
  <si>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</si>
  <si>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</si>
  <si>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</si>
  <si>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</si>
  <si>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</si>
  <si>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</si>
  <si>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</si>
  <si>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</si>
  <si>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</si>
  <si>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</si>
  <si>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</si>
  <si>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</si>
  <si>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</si>
  <si>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</si>
  <si>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</si>
  <si>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</si>
  <si>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</si>
  <si>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</si>
  <si>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</si>
  <si>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</si>
  <si>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</si>
  <si>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</si>
  <si>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</si>
  <si>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</si>
  <si>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</si>
  <si>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</si>
  <si>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</si>
  <si>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</si>
  <si>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</si>
  <si>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</si>
  <si>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</si>
  <si>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</si>
  <si>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</si>
  <si>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</si>
  <si>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</si>
  <si>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</si>
  <si>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</si>
  <si>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</si>
  <si>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</si>
  <si>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</si>
  <si>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</si>
  <si>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</si>
  <si>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</si>
  <si>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</si>
  <si>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</si>
  <si>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</si>
  <si>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</si>
  <si>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</si>
  <si>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</si>
  <si>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</si>
  <si>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</si>
  <si>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</si>
  <si>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"ელენე დარიანი" ჩვენება</t>
  </si>
  <si>
    <t>სასკოლო ექსკურსიები</t>
  </si>
  <si>
    <t>მასტერკლასი</t>
  </si>
  <si>
    <t>სასწავლო კურსები</t>
  </si>
  <si>
    <t>ფართის იჯარა</t>
  </si>
  <si>
    <t>კომუნალურები</t>
  </si>
  <si>
    <t>მასალის ხარჯი</t>
  </si>
  <si>
    <t>ბუღალტრის ხელფასი</t>
  </si>
  <si>
    <t>"ევა და ადამი თიზერი"</t>
  </si>
  <si>
    <t>პროექტორის ეკრანი</t>
  </si>
  <si>
    <t>1 წლიანი საიტი</t>
  </si>
  <si>
    <t>მარკეტინგის ხელფასი</t>
  </si>
  <si>
    <t>სოც მედიის ხარჯი</t>
  </si>
  <si>
    <t>თიზერის წარმოების  ერთჯერადი ხარჯები</t>
  </si>
  <si>
    <t>პროექტის ავტორების ხელფასი</t>
  </si>
  <si>
    <t>საწარმოს მენეჯმენტის 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</si>
</sst>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64" fontId="5" fillId="2" borderId="1" xfId="1" applyFont="1" applyFill="1" applyBorder="1" applyAlignment="1">
      <alignment vertical="center"/>
    </xf>
    <xf numFmtId="164" fontId="5" fillId="4" borderId="1" xfId="1" applyFont="1" applyFill="1" applyBorder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grelishvili, Nino {PEP}" id="{BB568307-7A7A-44E5-8E99-95FB97A89BD6}" userId="S::Nino.Megrelishvili@pepsico.com::94da26f1-6da5-4db6-b18e-a9fe1391aab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5-03-25T11:00:11.12" personId="{BB568307-7A7A-44E5-8E99-95FB97A89BD6}" id="{BB54DFB4-2699-4B72-B2EE-D57B628F7E74}">
    <text>200 კაცი ერთ ჩვენებაზე, ბილეთის ფასი 30 ლარი</text>
  </threadedComment>
  <threadedComment ref="C9" dT="2025-03-25T11:09:15.59" personId="{BB568307-7A7A-44E5-8E99-95FB97A89BD6}" id="{383E5DAE-2B57-475A-8F94-187B72F0B319}">
    <text>1 სტუდენტის 1 თვის გადასახადი 500 ლარი, კურსზე არის 20 ბავშვი</text>
  </threadedComment>
  <threadedComment ref="C14" dT="2025-03-25T11:02:16.22" personId="{BB568307-7A7A-44E5-8E99-95FB97A89BD6}" id="{A1F25DE1-E719-45FE-940D-26A581EF1754}">
    <text>1000 ლარი ფართის იჯარა, 100 ლარი პროექტორის იჯარა, 150 ლარი ხმის აპარატურის იჯარა, 300 ლარი ფრომოუშენი</text>
  </threadedComment>
  <threadedComment ref="C15" dT="2025-03-25T11:04:18.21" personId="{BB568307-7A7A-44E5-8E99-95FB97A89BD6}" id="{4EE38241-3297-47F4-9D82-E062504F05F3}">
    <text>მარკეტინგი</text>
  </threadedComment>
  <threadedComment ref="C16" dT="2025-03-25T11:06:04.60" personId="{BB568307-7A7A-44E5-8E99-95FB97A89BD6}" id="{3B38CF41-3079-4D67-84C0-70D98CEC1778}">
    <text>2 მოდერატორის ხელფასი (100 ლარი კაცი)</text>
  </threadedComment>
  <threadedComment ref="C17" dT="2025-03-25T12:02:01.70" personId="{BB568307-7A7A-44E5-8E99-95FB97A89BD6}" id="{AB0B1BBA-93C3-4371-AA9D-C5A36BB45F6B}">
    <text>ხელფასები :
1300- ანიმაციის მენტორი
500+500 - 2 ასისტენტი
1300 - მსახიობის ოსტატობა
1000 - თოჯინის შექმნის მენტორი
500 - თოჯინის მენტორის ასისტენტი
1000- დეკორაციის მენტორი
500 - დეკორაციის მენტორის ასისტენტი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40" zoomScale="110" zoomScaleNormal="110" workbookViewId="0">
      <selection activeCell="F47" sqref="F47"/>
    </sheetView>
  </sheetViews>
  <sheetFormatPr defaultRowHeight="15" x14ac:dyDescent="0.25"/>
  <cols>
    <col min="1" max="1" width="7.42578125" customWidth="1"/>
    <col min="3" max="3" width="25.140625" customWidth="1"/>
  </cols>
  <sheetData>
    <row r="2" spans="1:15" ht="18" customHeight="1" x14ac:dyDescent="0.3">
      <c r="B2" s="73"/>
      <c r="D2" s="74"/>
    </row>
    <row r="3" spans="1:15" ht="21" x14ac:dyDescent="0.35">
      <c r="B3" s="82" t="s">
        <v>74</v>
      </c>
      <c r="C3" s="81"/>
      <c r="D3" s="74"/>
      <c r="O3" s="75"/>
    </row>
    <row r="4" spans="1:15" ht="4.7" customHeight="1" x14ac:dyDescent="0.35">
      <c r="B4" s="76"/>
      <c r="C4" s="77"/>
      <c r="D4" s="7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8" customHeight="1" x14ac:dyDescent="0.3">
      <c r="B5" s="73"/>
      <c r="D5" s="74"/>
    </row>
    <row r="6" spans="1:15" ht="18" customHeight="1" x14ac:dyDescent="0.3">
      <c r="A6" s="73">
        <v>1</v>
      </c>
      <c r="B6" s="73" t="s">
        <v>40</v>
      </c>
      <c r="D6" s="74"/>
    </row>
    <row r="7" spans="1:15" ht="18" customHeight="1" x14ac:dyDescent="0.3">
      <c r="B7" s="79" t="s">
        <v>39</v>
      </c>
      <c r="C7" t="s">
        <v>57</v>
      </c>
      <c r="D7" s="74"/>
    </row>
    <row r="8" spans="1:15" ht="18" customHeight="1" x14ac:dyDescent="0.3">
      <c r="B8" s="79" t="s">
        <v>39</v>
      </c>
      <c r="C8" t="s">
        <v>41</v>
      </c>
      <c r="D8" s="74"/>
    </row>
    <row r="9" spans="1:15" ht="18" customHeight="1" x14ac:dyDescent="0.3">
      <c r="B9" s="79" t="s">
        <v>39</v>
      </c>
      <c r="C9" t="s">
        <v>58</v>
      </c>
      <c r="D9" s="74"/>
    </row>
    <row r="10" spans="1:15" ht="18" customHeight="1" x14ac:dyDescent="0.3">
      <c r="B10" s="79" t="s">
        <v>39</v>
      </c>
      <c r="C10" t="s">
        <v>45</v>
      </c>
      <c r="D10" s="74"/>
    </row>
    <row r="11" spans="1:15" ht="18" customHeight="1" x14ac:dyDescent="0.3">
      <c r="B11" s="79" t="s">
        <v>39</v>
      </c>
      <c r="C11" t="s">
        <v>59</v>
      </c>
      <c r="D11" s="74"/>
    </row>
    <row r="12" spans="1:15" ht="18" customHeight="1" x14ac:dyDescent="0.3">
      <c r="B12" s="79" t="s">
        <v>39</v>
      </c>
      <c r="C12" t="s">
        <v>75</v>
      </c>
      <c r="D12" s="74"/>
    </row>
    <row r="13" spans="1:15" ht="18" customHeight="1" x14ac:dyDescent="0.3">
      <c r="B13" s="79" t="s">
        <v>39</v>
      </c>
      <c r="C13" t="s">
        <v>48</v>
      </c>
      <c r="D13" s="74"/>
    </row>
    <row r="14" spans="1:15" ht="18" customHeight="1" x14ac:dyDescent="0.3">
      <c r="B14" s="79" t="s">
        <v>39</v>
      </c>
      <c r="C14" t="s">
        <v>52</v>
      </c>
      <c r="D14" s="74"/>
    </row>
    <row r="15" spans="1:15" ht="18" customHeight="1" x14ac:dyDescent="0.3">
      <c r="B15" s="79" t="s">
        <v>39</v>
      </c>
      <c r="C15" t="s">
        <v>53</v>
      </c>
      <c r="D15" s="74"/>
    </row>
    <row r="16" spans="1:15" ht="18" customHeight="1" x14ac:dyDescent="0.3">
      <c r="A16" s="79" t="s">
        <v>39</v>
      </c>
      <c r="B16" s="74" t="s">
        <v>60</v>
      </c>
      <c r="D16" s="74"/>
      <c r="E16" s="74"/>
      <c r="F16" s="74"/>
      <c r="G16" s="74"/>
      <c r="H16" s="74"/>
      <c r="I16" s="74"/>
      <c r="J16" s="74"/>
      <c r="K16" s="74"/>
    </row>
    <row r="17" spans="1:17" ht="18" customHeight="1" x14ac:dyDescent="0.3">
      <c r="B17" s="79"/>
      <c r="D17" s="74"/>
    </row>
    <row r="18" spans="1:17" ht="18" customHeight="1" x14ac:dyDescent="0.3">
      <c r="B18" s="79"/>
      <c r="D18" s="74"/>
    </row>
    <row r="19" spans="1:17" ht="18" customHeight="1" x14ac:dyDescent="0.25">
      <c r="B19" s="87">
        <v>1</v>
      </c>
      <c r="C19" s="84" t="s">
        <v>50</v>
      </c>
      <c r="D19" s="74"/>
    </row>
    <row r="20" spans="1:17" ht="18" customHeight="1" x14ac:dyDescent="0.25">
      <c r="B20" s="87">
        <v>2</v>
      </c>
      <c r="C20" s="83" t="s">
        <v>46</v>
      </c>
      <c r="D20" s="74"/>
    </row>
    <row r="21" spans="1:17" ht="18" customHeight="1" x14ac:dyDescent="0.25">
      <c r="B21" s="87">
        <v>3</v>
      </c>
      <c r="C21" s="85" t="s">
        <v>61</v>
      </c>
      <c r="D21" s="74"/>
    </row>
    <row r="22" spans="1:17" ht="18" customHeight="1" x14ac:dyDescent="0.3">
      <c r="B22" s="79"/>
      <c r="D22" s="74"/>
    </row>
    <row r="23" spans="1:17" ht="18" customHeight="1" x14ac:dyDescent="0.3">
      <c r="B23" s="79"/>
      <c r="D23" s="74"/>
    </row>
    <row r="24" spans="1:17" ht="18" customHeight="1" x14ac:dyDescent="0.3">
      <c r="A24" s="73">
        <v>2</v>
      </c>
      <c r="B24" s="80" t="s">
        <v>42</v>
      </c>
      <c r="D24" s="74"/>
    </row>
    <row r="25" spans="1:17" ht="18" customHeight="1" x14ac:dyDescent="0.3">
      <c r="B25" s="79" t="s">
        <v>39</v>
      </c>
      <c r="C25" t="s">
        <v>55</v>
      </c>
      <c r="D25" s="74"/>
    </row>
    <row r="26" spans="1:17" ht="18" customHeight="1" x14ac:dyDescent="0.3">
      <c r="B26" s="79"/>
      <c r="D26" s="74"/>
    </row>
    <row r="27" spans="1:17" ht="18" customHeight="1" x14ac:dyDescent="0.3">
      <c r="B27" s="79"/>
      <c r="C27" s="1" t="s">
        <v>39</v>
      </c>
      <c r="D27" s="86" t="s">
        <v>47</v>
      </c>
      <c r="Q27" s="25"/>
    </row>
    <row r="28" spans="1:17" ht="18" customHeight="1" x14ac:dyDescent="0.3">
      <c r="B28" s="79"/>
      <c r="C28" s="1" t="s">
        <v>39</v>
      </c>
      <c r="D28" s="86" t="s">
        <v>49</v>
      </c>
      <c r="Q28" s="25"/>
    </row>
    <row r="29" spans="1:17" ht="18" customHeight="1" x14ac:dyDescent="0.3">
      <c r="B29" s="79"/>
      <c r="C29" s="1" t="s">
        <v>39</v>
      </c>
      <c r="D29" s="86" t="s">
        <v>62</v>
      </c>
    </row>
    <row r="30" spans="1:17" ht="18" customHeight="1" x14ac:dyDescent="0.3">
      <c r="B30" s="79"/>
      <c r="C30" s="1" t="s">
        <v>39</v>
      </c>
      <c r="D30" s="86" t="s">
        <v>51</v>
      </c>
    </row>
    <row r="31" spans="1:17" ht="18" customHeight="1" x14ac:dyDescent="0.3">
      <c r="B31" s="79"/>
      <c r="C31" s="1"/>
      <c r="D31" s="86"/>
    </row>
    <row r="32" spans="1:17" ht="18" customHeight="1" x14ac:dyDescent="0.3">
      <c r="B32" s="73"/>
      <c r="D32" s="74"/>
    </row>
    <row r="33" spans="1:4" ht="18" customHeight="1" x14ac:dyDescent="0.3">
      <c r="A33" s="73">
        <v>3</v>
      </c>
      <c r="B33" s="73" t="s">
        <v>43</v>
      </c>
      <c r="D33" s="74"/>
    </row>
    <row r="34" spans="1:4" ht="18" customHeight="1" x14ac:dyDescent="0.3">
      <c r="B34" s="79" t="s">
        <v>39</v>
      </c>
      <c r="C34" t="s">
        <v>54</v>
      </c>
      <c r="D34" s="74"/>
    </row>
    <row r="35" spans="1:4" ht="18" customHeight="1" x14ac:dyDescent="0.3">
      <c r="B35" s="79"/>
      <c r="D35" s="74"/>
    </row>
    <row r="36" spans="1:4" ht="18" customHeight="1" x14ac:dyDescent="0.3">
      <c r="B36" s="73"/>
      <c r="C36" s="1" t="s">
        <v>39</v>
      </c>
      <c r="D36" s="74" t="s">
        <v>63</v>
      </c>
    </row>
    <row r="37" spans="1:4" ht="18" customHeight="1" x14ac:dyDescent="0.3">
      <c r="B37" s="73"/>
      <c r="C37" s="1" t="s">
        <v>39</v>
      </c>
      <c r="D37" s="74" t="s">
        <v>64</v>
      </c>
    </row>
    <row r="38" spans="1:4" ht="18" customHeight="1" x14ac:dyDescent="0.3">
      <c r="B38" s="73"/>
      <c r="C38" s="1" t="s">
        <v>39</v>
      </c>
      <c r="D38" t="s">
        <v>65</v>
      </c>
    </row>
    <row r="39" spans="1:4" ht="18" customHeight="1" x14ac:dyDescent="0.3">
      <c r="B39" s="73"/>
      <c r="C39" s="1" t="s">
        <v>39</v>
      </c>
      <c r="D39" s="74" t="s">
        <v>66</v>
      </c>
    </row>
    <row r="40" spans="1:4" ht="18" customHeight="1" x14ac:dyDescent="0.3">
      <c r="B40" s="73"/>
      <c r="C40" s="1" t="s">
        <v>39</v>
      </c>
      <c r="D40" s="74" t="s">
        <v>67</v>
      </c>
    </row>
    <row r="41" spans="1:4" ht="18" customHeight="1" x14ac:dyDescent="0.3">
      <c r="B41" s="73"/>
      <c r="C41" s="1" t="s">
        <v>39</v>
      </c>
      <c r="D41" s="86" t="s">
        <v>49</v>
      </c>
    </row>
    <row r="42" spans="1:4" ht="18" customHeight="1" x14ac:dyDescent="0.3">
      <c r="B42" s="73"/>
      <c r="C42" s="1"/>
    </row>
    <row r="43" spans="1:4" ht="31.35" customHeight="1" x14ac:dyDescent="0.25">
      <c r="B43" s="88" t="s">
        <v>39</v>
      </c>
      <c r="C43" s="89" t="s">
        <v>77</v>
      </c>
    </row>
    <row r="44" spans="1:4" ht="27.6" customHeight="1" x14ac:dyDescent="0.25">
      <c r="B44" s="88" t="s">
        <v>39</v>
      </c>
      <c r="C44" s="89" t="s">
        <v>78</v>
      </c>
    </row>
    <row r="45" spans="1:4" ht="18" customHeight="1" x14ac:dyDescent="0.3">
      <c r="B45" s="73"/>
      <c r="D45" s="74"/>
    </row>
    <row r="46" spans="1:4" ht="18" customHeight="1" x14ac:dyDescent="0.3">
      <c r="A46" s="73">
        <v>4</v>
      </c>
      <c r="B46" s="73" t="s">
        <v>44</v>
      </c>
      <c r="D46" s="74"/>
    </row>
    <row r="47" spans="1:4" ht="18" customHeight="1" x14ac:dyDescent="0.3">
      <c r="A47" s="73"/>
      <c r="B47" s="79" t="s">
        <v>39</v>
      </c>
      <c r="C47" t="s">
        <v>71</v>
      </c>
      <c r="D47" s="74"/>
    </row>
    <row r="48" spans="1:4" ht="18" customHeight="1" x14ac:dyDescent="0.3">
      <c r="A48" s="73"/>
      <c r="B48" s="73"/>
      <c r="D48" s="74"/>
    </row>
    <row r="49" spans="2:4" ht="18" customHeight="1" x14ac:dyDescent="0.3">
      <c r="C49" s="79" t="s">
        <v>39</v>
      </c>
      <c r="D49" s="74" t="s">
        <v>72</v>
      </c>
    </row>
    <row r="50" spans="2:4" ht="18" customHeight="1" x14ac:dyDescent="0.3">
      <c r="C50" s="79" t="s">
        <v>39</v>
      </c>
      <c r="D50" s="74" t="s">
        <v>70</v>
      </c>
    </row>
    <row r="51" spans="2:4" ht="18" customHeight="1" x14ac:dyDescent="0.3">
      <c r="C51" s="79" t="s">
        <v>39</v>
      </c>
      <c r="D51" s="74" t="s">
        <v>69</v>
      </c>
    </row>
    <row r="52" spans="2:4" ht="18" customHeight="1" x14ac:dyDescent="0.3">
      <c r="C52" s="79" t="s">
        <v>39</v>
      </c>
      <c r="D52" s="86" t="s">
        <v>49</v>
      </c>
    </row>
    <row r="53" spans="2:4" ht="18" customHeight="1" x14ac:dyDescent="0.3">
      <c r="B53" s="79"/>
      <c r="D53" s="74"/>
    </row>
    <row r="54" spans="2:4" ht="18" customHeight="1" x14ac:dyDescent="0.3">
      <c r="B54" s="79"/>
      <c r="C54" t="s">
        <v>56</v>
      </c>
      <c r="D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43.5703125" defaultRowHeight="12.75" x14ac:dyDescent="0.2"/>
  <cols>
    <col min="1" max="1" width="2.85546875" style="2" customWidth="1"/>
    <col min="2" max="2" width="34.5703125" style="2" customWidth="1"/>
    <col min="3" max="3" width="6.85546875" style="2" bestFit="1" customWidth="1"/>
    <col min="4" max="4" width="7" style="2" bestFit="1" customWidth="1"/>
    <col min="5" max="5" width="7.85546875" style="2" bestFit="1" customWidth="1"/>
    <col min="6" max="6" width="6.85546875" style="2" bestFit="1" customWidth="1"/>
    <col min="7" max="7" width="6.7109375" style="2" bestFit="1" customWidth="1"/>
    <col min="8" max="8" width="7.7109375" style="2" bestFit="1" customWidth="1"/>
    <col min="9" max="9" width="7.28515625" style="2" bestFit="1" customWidth="1"/>
    <col min="10" max="10" width="7.42578125" style="2" bestFit="1" customWidth="1"/>
    <col min="11" max="11" width="6.85546875" style="2" bestFit="1" customWidth="1"/>
    <col min="12" max="12" width="7.42578125" style="2" bestFit="1" customWidth="1"/>
    <col min="13" max="14" width="7.140625" style="2" bestFit="1" customWidth="1"/>
    <col min="15" max="15" width="5.5703125" style="2" bestFit="1" customWidth="1"/>
    <col min="16" max="16" width="20.5703125" style="2" bestFit="1" customWidth="1"/>
    <col min="17" max="18" width="9" style="2" customWidth="1"/>
    <col min="19" max="19" width="9.5703125" style="2" customWidth="1"/>
    <col min="20" max="16384" width="43.5703125" style="2"/>
  </cols>
  <sheetData>
    <row r="1" spans="1:17" ht="1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5" t="s">
        <v>18</v>
      </c>
    </row>
    <row r="2" spans="1:17" ht="24.95" customHeight="1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5"/>
    </row>
    <row r="3" spans="1:17" ht="15" x14ac:dyDescent="0.2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ht="15" x14ac:dyDescent="0.2">
      <c r="B4" s="36"/>
      <c r="C4" s="91">
        <v>45778</v>
      </c>
      <c r="D4" s="91">
        <v>45809</v>
      </c>
      <c r="E4" s="91">
        <v>45839</v>
      </c>
      <c r="F4" s="91">
        <v>45870</v>
      </c>
      <c r="G4" s="91">
        <v>45901</v>
      </c>
      <c r="H4" s="91">
        <v>45931</v>
      </c>
      <c r="I4" s="91">
        <v>45962</v>
      </c>
      <c r="J4" s="91">
        <v>45992</v>
      </c>
      <c r="K4" s="91">
        <v>46023</v>
      </c>
      <c r="L4" s="91">
        <v>46054</v>
      </c>
      <c r="M4" s="91">
        <v>46082</v>
      </c>
      <c r="N4" s="91">
        <v>46113</v>
      </c>
      <c r="O4" s="37" t="s">
        <v>1</v>
      </c>
    </row>
    <row r="5" spans="1:17" ht="15" x14ac:dyDescent="0.2">
      <c r="A5" s="23" t="s">
        <v>10</v>
      </c>
      <c r="B5" s="23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ht="12.75" customHeight="1" x14ac:dyDescent="0.2">
      <c r="A6" s="35"/>
      <c r="B6" s="66" t="s">
        <v>79</v>
      </c>
      <c r="C6" s="8">
        <v>1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1</v>
      </c>
      <c r="N6" s="8">
        <v>0</v>
      </c>
      <c r="O6" s="32">
        <f>SUM(C6:N6)</f>
        <v>4</v>
      </c>
    </row>
    <row r="7" spans="1:17" ht="12.75" customHeight="1" x14ac:dyDescent="0.2">
      <c r="A7" s="35"/>
      <c r="B7" s="66" t="s">
        <v>80</v>
      </c>
      <c r="C7" s="8">
        <v>4</v>
      </c>
      <c r="D7" s="8">
        <v>4</v>
      </c>
      <c r="E7" s="8">
        <v>4</v>
      </c>
      <c r="F7" s="8">
        <v>4</v>
      </c>
      <c r="G7" s="8">
        <v>4</v>
      </c>
      <c r="H7" s="8">
        <v>4</v>
      </c>
      <c r="I7" s="8">
        <v>0</v>
      </c>
      <c r="J7" s="8">
        <v>0</v>
      </c>
      <c r="K7" s="8">
        <v>4</v>
      </c>
      <c r="L7" s="8">
        <v>4</v>
      </c>
      <c r="M7" s="8">
        <v>4</v>
      </c>
      <c r="N7" s="8">
        <v>4</v>
      </c>
      <c r="O7" s="32">
        <f t="shared" ref="O7:O8" si="0">SUM(C7:N7)</f>
        <v>40</v>
      </c>
    </row>
    <row r="8" spans="1:17" ht="12.75" customHeight="1" x14ac:dyDescent="0.2">
      <c r="A8" s="35"/>
      <c r="B8" s="66" t="s">
        <v>81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8">
        <v>1</v>
      </c>
      <c r="M8" s="8">
        <v>0</v>
      </c>
      <c r="N8" s="8">
        <v>1</v>
      </c>
      <c r="O8" s="32">
        <f t="shared" si="0"/>
        <v>4</v>
      </c>
    </row>
    <row r="9" spans="1:17" ht="12.75" customHeight="1" x14ac:dyDescent="0.2">
      <c r="A9" s="35"/>
      <c r="B9" s="66" t="s">
        <v>82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1</v>
      </c>
      <c r="I9" s="8">
        <v>1</v>
      </c>
      <c r="J9" s="8">
        <v>0</v>
      </c>
      <c r="K9" s="8">
        <v>0</v>
      </c>
      <c r="L9" s="8">
        <v>1</v>
      </c>
      <c r="M9" s="8">
        <v>1</v>
      </c>
      <c r="N9" s="8">
        <v>1</v>
      </c>
      <c r="O9" s="32">
        <f t="shared" ref="O9:O10" si="1">SUM(C9:N9)</f>
        <v>6</v>
      </c>
    </row>
    <row r="10" spans="1:17" ht="12.75" customHeight="1" x14ac:dyDescent="0.2">
      <c r="A10" s="35"/>
      <c r="B10" s="66" t="s">
        <v>87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2">
        <f t="shared" si="1"/>
        <v>1</v>
      </c>
    </row>
    <row r="11" spans="1:17" ht="15" x14ac:dyDescent="0.2">
      <c r="A11" s="23" t="s">
        <v>31</v>
      </c>
      <c r="B11" s="23"/>
      <c r="C11" s="32">
        <f>SUM(C6:C10)</f>
        <v>6</v>
      </c>
      <c r="D11" s="32">
        <f t="shared" ref="D11:N11" si="2">SUM(D6:D10)</f>
        <v>4</v>
      </c>
      <c r="E11" s="32">
        <f t="shared" si="2"/>
        <v>4</v>
      </c>
      <c r="F11" s="32">
        <f t="shared" si="2"/>
        <v>5</v>
      </c>
      <c r="G11" s="32">
        <f t="shared" si="2"/>
        <v>6</v>
      </c>
      <c r="H11" s="32">
        <f t="shared" si="2"/>
        <v>5</v>
      </c>
      <c r="I11" s="32">
        <f t="shared" si="2"/>
        <v>2</v>
      </c>
      <c r="J11" s="32">
        <f t="shared" si="2"/>
        <v>1</v>
      </c>
      <c r="K11" s="32">
        <f t="shared" si="2"/>
        <v>4</v>
      </c>
      <c r="L11" s="32">
        <f t="shared" si="2"/>
        <v>6</v>
      </c>
      <c r="M11" s="32">
        <f t="shared" si="2"/>
        <v>6</v>
      </c>
      <c r="N11" s="32">
        <f t="shared" si="2"/>
        <v>6</v>
      </c>
      <c r="O11" s="32">
        <f>SUM(C11:N11)</f>
        <v>55</v>
      </c>
      <c r="Q11" s="9"/>
    </row>
    <row r="12" spans="1:17" ht="4.5" customHeight="1" x14ac:dyDescent="0.2">
      <c r="O12" s="26"/>
    </row>
    <row r="13" spans="1:17" ht="15" x14ac:dyDescent="0.2">
      <c r="A13" s="27" t="s">
        <v>26</v>
      </c>
      <c r="B13" s="2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7" ht="12.75" customHeight="1" x14ac:dyDescent="0.2">
      <c r="A14" s="35"/>
      <c r="B14" s="66" t="str">
        <f>B6</f>
        <v>"ელენე დარიანი" ჩვენება</v>
      </c>
      <c r="C14" s="8">
        <f>C6</f>
        <v>1</v>
      </c>
      <c r="D14" s="8">
        <f t="shared" ref="D14:N14" si="3">D6</f>
        <v>0</v>
      </c>
      <c r="E14" s="8">
        <f t="shared" si="3"/>
        <v>0</v>
      </c>
      <c r="F14" s="8">
        <f t="shared" si="3"/>
        <v>0</v>
      </c>
      <c r="G14" s="8">
        <f t="shared" si="3"/>
        <v>1</v>
      </c>
      <c r="H14" s="8">
        <f t="shared" si="3"/>
        <v>0</v>
      </c>
      <c r="I14" s="8">
        <f t="shared" si="3"/>
        <v>0</v>
      </c>
      <c r="J14" s="8">
        <f t="shared" si="3"/>
        <v>1</v>
      </c>
      <c r="K14" s="8">
        <f t="shared" si="3"/>
        <v>0</v>
      </c>
      <c r="L14" s="8">
        <f t="shared" si="3"/>
        <v>0</v>
      </c>
      <c r="M14" s="8">
        <f t="shared" si="3"/>
        <v>1</v>
      </c>
      <c r="N14" s="8">
        <f t="shared" si="3"/>
        <v>0</v>
      </c>
      <c r="O14" s="31">
        <f>SUM(C14:N14)</f>
        <v>4</v>
      </c>
    </row>
    <row r="15" spans="1:17" ht="12.75" customHeight="1" x14ac:dyDescent="0.2">
      <c r="A15" s="35"/>
      <c r="B15" s="66" t="str">
        <f t="shared" ref="B15:N17" si="4">B7</f>
        <v>სასკოლო ექსკურსიები</v>
      </c>
      <c r="C15" s="8">
        <f t="shared" si="4"/>
        <v>4</v>
      </c>
      <c r="D15" s="8">
        <f t="shared" si="4"/>
        <v>4</v>
      </c>
      <c r="E15" s="8">
        <f t="shared" si="4"/>
        <v>4</v>
      </c>
      <c r="F15" s="8">
        <f t="shared" si="4"/>
        <v>4</v>
      </c>
      <c r="G15" s="8">
        <f t="shared" si="4"/>
        <v>4</v>
      </c>
      <c r="H15" s="8">
        <f t="shared" si="4"/>
        <v>4</v>
      </c>
      <c r="I15" s="8">
        <f t="shared" si="4"/>
        <v>0</v>
      </c>
      <c r="J15" s="8">
        <f t="shared" si="4"/>
        <v>0</v>
      </c>
      <c r="K15" s="8">
        <f t="shared" si="4"/>
        <v>4</v>
      </c>
      <c r="L15" s="8">
        <f t="shared" si="4"/>
        <v>4</v>
      </c>
      <c r="M15" s="8">
        <f t="shared" si="4"/>
        <v>4</v>
      </c>
      <c r="N15" s="8">
        <f t="shared" si="4"/>
        <v>4</v>
      </c>
      <c r="O15" s="31">
        <f>SUM(C15:N15)</f>
        <v>40</v>
      </c>
    </row>
    <row r="16" spans="1:17" ht="12.75" customHeight="1" x14ac:dyDescent="0.2">
      <c r="A16" s="35"/>
      <c r="B16" s="66" t="str">
        <f t="shared" si="4"/>
        <v>მასტერკლასი</v>
      </c>
      <c r="C16" s="8">
        <f t="shared" si="4"/>
        <v>0</v>
      </c>
      <c r="D16" s="8">
        <f t="shared" si="4"/>
        <v>0</v>
      </c>
      <c r="E16" s="8">
        <f t="shared" si="4"/>
        <v>0</v>
      </c>
      <c r="F16" s="8">
        <f t="shared" si="4"/>
        <v>1</v>
      </c>
      <c r="G16" s="8">
        <f t="shared" si="4"/>
        <v>0</v>
      </c>
      <c r="H16" s="8">
        <f t="shared" si="4"/>
        <v>0</v>
      </c>
      <c r="I16" s="8">
        <f t="shared" si="4"/>
        <v>1</v>
      </c>
      <c r="J16" s="8">
        <f t="shared" si="4"/>
        <v>0</v>
      </c>
      <c r="K16" s="8">
        <f t="shared" si="4"/>
        <v>0</v>
      </c>
      <c r="L16" s="8">
        <f t="shared" si="4"/>
        <v>1</v>
      </c>
      <c r="M16" s="8">
        <f t="shared" si="4"/>
        <v>0</v>
      </c>
      <c r="N16" s="8">
        <f t="shared" si="4"/>
        <v>1</v>
      </c>
      <c r="O16" s="31">
        <f t="shared" ref="O16" si="5">SUM(C16:N16)</f>
        <v>4</v>
      </c>
    </row>
    <row r="17" spans="1:15" ht="12.75" customHeight="1" x14ac:dyDescent="0.2">
      <c r="A17" s="35"/>
      <c r="B17" s="66" t="str">
        <f t="shared" si="4"/>
        <v>სასწავლო კურსები</v>
      </c>
      <c r="C17" s="8">
        <f t="shared" si="4"/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1</v>
      </c>
      <c r="H17" s="8">
        <f t="shared" si="4"/>
        <v>1</v>
      </c>
      <c r="I17" s="8">
        <f t="shared" si="4"/>
        <v>1</v>
      </c>
      <c r="J17" s="8">
        <f t="shared" si="4"/>
        <v>0</v>
      </c>
      <c r="K17" s="8">
        <f t="shared" si="4"/>
        <v>0</v>
      </c>
      <c r="L17" s="8">
        <f t="shared" si="4"/>
        <v>1</v>
      </c>
      <c r="M17" s="8">
        <f t="shared" si="4"/>
        <v>1</v>
      </c>
      <c r="N17" s="8">
        <f t="shared" si="4"/>
        <v>1</v>
      </c>
      <c r="O17" s="31">
        <f t="shared" ref="O17:O19" si="6">SUM(C17:N17)</f>
        <v>6</v>
      </c>
    </row>
    <row r="18" spans="1:15" ht="12.75" customHeight="1" x14ac:dyDescent="0.2">
      <c r="A18" s="35"/>
      <c r="B18" s="11" t="str">
        <f>B10</f>
        <v>"ევა და ადამი თიზერი"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1">
        <f t="shared" si="6"/>
        <v>1</v>
      </c>
    </row>
    <row r="19" spans="1:15" ht="15" x14ac:dyDescent="0.2">
      <c r="A19" s="27" t="s">
        <v>30</v>
      </c>
      <c r="B19" s="27"/>
      <c r="C19" s="31">
        <f>SUM(C14:C18)</f>
        <v>5</v>
      </c>
      <c r="D19" s="31">
        <f t="shared" ref="D19:N19" si="7">SUM(D14:D18)</f>
        <v>4</v>
      </c>
      <c r="E19" s="31">
        <f t="shared" si="7"/>
        <v>4</v>
      </c>
      <c r="F19" s="31">
        <f t="shared" si="7"/>
        <v>5</v>
      </c>
      <c r="G19" s="31">
        <f t="shared" si="7"/>
        <v>6</v>
      </c>
      <c r="H19" s="31">
        <f t="shared" si="7"/>
        <v>6</v>
      </c>
      <c r="I19" s="31">
        <f t="shared" si="7"/>
        <v>2</v>
      </c>
      <c r="J19" s="31">
        <f t="shared" si="7"/>
        <v>1</v>
      </c>
      <c r="K19" s="31">
        <f t="shared" si="7"/>
        <v>4</v>
      </c>
      <c r="L19" s="31">
        <f t="shared" si="7"/>
        <v>6</v>
      </c>
      <c r="M19" s="31">
        <f t="shared" si="7"/>
        <v>6</v>
      </c>
      <c r="N19" s="31">
        <f t="shared" si="7"/>
        <v>6</v>
      </c>
      <c r="O19" s="31">
        <f t="shared" si="6"/>
        <v>55</v>
      </c>
    </row>
    <row r="20" spans="1:15" x14ac:dyDescent="0.2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U46"/>
  <sheetViews>
    <sheetView tabSelected="1" zoomScale="110" zoomScaleNormal="110" workbookViewId="0">
      <pane xSplit="4" ySplit="5" topLeftCell="E12" activePane="bottomRight" state="frozen"/>
      <selection pane="topRight" activeCell="D1" sqref="D1"/>
      <selection pane="bottomLeft" activeCell="A6" sqref="A6"/>
      <selection pane="bottomRight" activeCell="W19" sqref="W19"/>
    </sheetView>
  </sheetViews>
  <sheetFormatPr defaultColWidth="9.140625" defaultRowHeight="12.75" x14ac:dyDescent="0.2"/>
  <cols>
    <col min="1" max="1" width="2.85546875" style="2" customWidth="1"/>
    <col min="2" max="2" width="57.140625" style="2" customWidth="1"/>
    <col min="3" max="3" width="22.42578125" style="2" customWidth="1"/>
    <col min="4" max="4" width="22.42578125" style="2" hidden="1" customWidth="1"/>
    <col min="5" max="5" width="22.42578125" style="2" customWidth="1"/>
    <col min="6" max="16" width="7.85546875" style="2" customWidth="1"/>
    <col min="17" max="17" width="11.5703125" style="2" bestFit="1" customWidth="1"/>
    <col min="18" max="19" width="9.140625" style="2"/>
    <col min="20" max="20" width="12.28515625" style="2" bestFit="1" customWidth="1"/>
    <col min="21" max="16384" width="9.140625" style="2"/>
  </cols>
  <sheetData>
    <row r="1" spans="1:21" ht="1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5"/>
      <c r="T1" s="67"/>
      <c r="U1" s="67"/>
    </row>
    <row r="2" spans="1:21" ht="24.95" customHeight="1" x14ac:dyDescent="0.2">
      <c r="A2" s="109" t="s">
        <v>21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5"/>
      <c r="T2" s="67"/>
    </row>
    <row r="3" spans="1:21" ht="15" customHeight="1" x14ac:dyDescent="0.2">
      <c r="A3" s="112" t="s">
        <v>20</v>
      </c>
      <c r="B3" s="112"/>
      <c r="C3" s="56"/>
      <c r="D3" s="107"/>
      <c r="E3" s="113" t="s">
        <v>0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T3" s="67"/>
    </row>
    <row r="4" spans="1:21" x14ac:dyDescent="0.2">
      <c r="B4" s="34"/>
      <c r="C4" s="11"/>
      <c r="D4" s="108"/>
      <c r="E4" s="92">
        <f>'წარმოების - გაყიდვების პროგნოზი'!C4</f>
        <v>45778</v>
      </c>
      <c r="F4" s="92">
        <f>'წარმოების - გაყიდვების პროგნოზი'!D4</f>
        <v>45809</v>
      </c>
      <c r="G4" s="92">
        <f>'წარმოების - გაყიდვების პროგნოზი'!E4</f>
        <v>45839</v>
      </c>
      <c r="H4" s="92">
        <f>'წარმოების - გაყიდვების პროგნოზი'!F4</f>
        <v>45870</v>
      </c>
      <c r="I4" s="92">
        <f>'წარმოების - გაყიდვების პროგნოზი'!G4</f>
        <v>45901</v>
      </c>
      <c r="J4" s="92">
        <f>'წარმოების - გაყიდვების პროგნოზი'!H4</f>
        <v>45931</v>
      </c>
      <c r="K4" s="92">
        <f>'წარმოების - გაყიდვების პროგნოზი'!I4</f>
        <v>45962</v>
      </c>
      <c r="L4" s="92">
        <f>'წარმოების - გაყიდვების პროგნოზი'!J4</f>
        <v>45992</v>
      </c>
      <c r="M4" s="92">
        <f>'წარმოების - გაყიდვების პროგნოზი'!K4</f>
        <v>46023</v>
      </c>
      <c r="N4" s="92">
        <f>'წარმოების - გაყიდვების პროგნოზი'!L4</f>
        <v>46054</v>
      </c>
      <c r="O4" s="92">
        <f>'წარმოების - გაყიდვების პროგნოზი'!M4</f>
        <v>46082</v>
      </c>
      <c r="P4" s="92">
        <f>'წარმოების - გაყიდვების პროგნოზი'!N4</f>
        <v>46113</v>
      </c>
      <c r="Q4" s="13" t="s">
        <v>1</v>
      </c>
      <c r="T4" s="67"/>
    </row>
    <row r="5" spans="1:21" ht="34.35" customHeight="1" x14ac:dyDescent="0.2">
      <c r="A5" s="10" t="s">
        <v>11</v>
      </c>
      <c r="B5" s="10"/>
      <c r="C5" s="71" t="s">
        <v>37</v>
      </c>
      <c r="D5" s="108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21" x14ac:dyDescent="0.2">
      <c r="A6" s="35"/>
      <c r="B6" s="66" t="str">
        <f>'წარმოების - გაყიდვების პროგნოზი'!B6</f>
        <v>"ელენე დარიანი" ჩვენება</v>
      </c>
      <c r="C6" s="42">
        <f>200*30</f>
        <v>6000</v>
      </c>
      <c r="D6" s="108"/>
      <c r="E6" s="15">
        <f>$C$6*'წარმოების - გაყიდვების პროგნოზი'!C6</f>
        <v>6000</v>
      </c>
      <c r="F6" s="15">
        <f>$C$6*'წარმოების - გაყიდვების პროგნოზი'!D6</f>
        <v>0</v>
      </c>
      <c r="G6" s="15">
        <f>$C$6*'წარმოების - გაყიდვების პროგნოზი'!E6</f>
        <v>0</v>
      </c>
      <c r="H6" s="15">
        <f>$C$6*'წარმოების - გაყიდვების პროგნოზი'!F6</f>
        <v>0</v>
      </c>
      <c r="I6" s="15">
        <f>$C$6*'წარმოების - გაყიდვების პროგნოზი'!G6</f>
        <v>6000</v>
      </c>
      <c r="J6" s="15">
        <f>$C$6*'წარმოების - გაყიდვების პროგნოზი'!H6</f>
        <v>0</v>
      </c>
      <c r="K6" s="15">
        <f>$C$6*'წარმოების - გაყიდვების პროგნოზი'!I6</f>
        <v>0</v>
      </c>
      <c r="L6" s="15">
        <f>$C$6*'წარმოების - გაყიდვების პროგნოზი'!J6</f>
        <v>6000</v>
      </c>
      <c r="M6" s="15">
        <f>$C$6*'წარმოების - გაყიდვების პროგნოზი'!K6</f>
        <v>0</v>
      </c>
      <c r="N6" s="15">
        <f>$C$6*'წარმოების - გაყიდვების პროგნოზი'!L6</f>
        <v>0</v>
      </c>
      <c r="O6" s="15">
        <f>$C$6*'წარმოების - გაყიდვების პროგნოზი'!M6</f>
        <v>6000</v>
      </c>
      <c r="P6" s="15">
        <f>$C$6*'წარმოების - გაყიდვების პროგნოზი'!N6</f>
        <v>0</v>
      </c>
      <c r="Q6" s="20">
        <f>SUM(E6:P6)</f>
        <v>24000</v>
      </c>
    </row>
    <row r="7" spans="1:21" x14ac:dyDescent="0.2">
      <c r="A7" s="35"/>
      <c r="B7" s="66" t="str">
        <f>'წარმოების - გაყიდვების პროგნოზი'!B7</f>
        <v>სასკოლო ექსკურსიები</v>
      </c>
      <c r="C7" s="42">
        <f>20*20</f>
        <v>400</v>
      </c>
      <c r="D7" s="108"/>
      <c r="E7" s="15">
        <f>$C$7*'წარმოების - გაყიდვების პროგნოზი'!C7</f>
        <v>1600</v>
      </c>
      <c r="F7" s="15">
        <f>$C$7*'წარმოების - გაყიდვების პროგნოზი'!D7</f>
        <v>1600</v>
      </c>
      <c r="G7" s="15">
        <f>$C$7*'წარმოების - გაყიდვების პროგნოზი'!E7</f>
        <v>1600</v>
      </c>
      <c r="H7" s="15">
        <f>$C$7*'წარმოების - გაყიდვების პროგნოზი'!F7</f>
        <v>1600</v>
      </c>
      <c r="I7" s="15">
        <f>$C$7*'წარმოების - გაყიდვების პროგნოზი'!G7</f>
        <v>1600</v>
      </c>
      <c r="J7" s="15">
        <f>$C$7*'წარმოების - გაყიდვების პროგნოზი'!H7</f>
        <v>1600</v>
      </c>
      <c r="K7" s="15">
        <f>$C$7*'წარმოების - გაყიდვების პროგნოზი'!I7</f>
        <v>0</v>
      </c>
      <c r="L7" s="15">
        <f>$C$7*'წარმოების - გაყიდვების პროგნოზი'!J7</f>
        <v>0</v>
      </c>
      <c r="M7" s="15">
        <f>$C$7*'წარმოების - გაყიდვების პროგნოზი'!K7</f>
        <v>1600</v>
      </c>
      <c r="N7" s="15">
        <f>$C$7*'წარმოების - გაყიდვების პროგნოზი'!L7</f>
        <v>1600</v>
      </c>
      <c r="O7" s="15">
        <f>$C$7*'წარმოების - გაყიდვების პროგნოზი'!M7</f>
        <v>1600</v>
      </c>
      <c r="P7" s="15">
        <f>$C$7*'წარმოების - გაყიდვების პროგნოზი'!N7</f>
        <v>1600</v>
      </c>
      <c r="Q7" s="20">
        <f t="shared" ref="Q7:Q10" si="0">SUM(E7:P7)</f>
        <v>16000</v>
      </c>
    </row>
    <row r="8" spans="1:21" x14ac:dyDescent="0.2">
      <c r="A8" s="35"/>
      <c r="B8" s="66" t="str">
        <f>'წარმოების - გაყიდვების პროგნოზი'!B8</f>
        <v>მასტერკლასი</v>
      </c>
      <c r="C8" s="42">
        <v>300</v>
      </c>
      <c r="D8" s="108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0</v>
      </c>
      <c r="G8" s="15">
        <f>$C$8*'წარმოების - გაყიდვების პროგნოზი'!E8</f>
        <v>0</v>
      </c>
      <c r="H8" s="15">
        <f>$C$8*'წარმოების - გაყიდვების პროგნოზი'!F8</f>
        <v>300</v>
      </c>
      <c r="I8" s="15">
        <f>$C$8*'წარმოების - გაყიდვების პროგნოზი'!G8</f>
        <v>0</v>
      </c>
      <c r="J8" s="15">
        <f>$C$8*'წარმოების - გაყიდვების პროგნოზი'!H8</f>
        <v>0</v>
      </c>
      <c r="K8" s="15">
        <f>$C$8*'წარმოების - გაყიდვების პროგნოზი'!I8</f>
        <v>300</v>
      </c>
      <c r="L8" s="15">
        <f>$C$8*'წარმოების - გაყიდვების პროგნოზი'!J8</f>
        <v>0</v>
      </c>
      <c r="M8" s="15">
        <f>$C$8*'წარმოების - გაყიდვების პროგნოზი'!K8</f>
        <v>0</v>
      </c>
      <c r="N8" s="15">
        <f>$C$8*'წარმოების - გაყიდვების პროგნოზი'!L8</f>
        <v>300</v>
      </c>
      <c r="O8" s="15">
        <f>$C$8*'წარმოების - გაყიდვების პროგნოზი'!M8</f>
        <v>0</v>
      </c>
      <c r="P8" s="15">
        <f>$C$8*'წარმოების - გაყიდვების პროგნოზი'!N8</f>
        <v>300</v>
      </c>
      <c r="Q8" s="20">
        <f t="shared" si="0"/>
        <v>1200</v>
      </c>
    </row>
    <row r="9" spans="1:21" x14ac:dyDescent="0.2">
      <c r="A9" s="35"/>
      <c r="B9" s="66" t="str">
        <f>'წარმოების - გაყიდვების პროგნოზი'!B9</f>
        <v>სასწავლო კურსები</v>
      </c>
      <c r="C9" s="42">
        <f>500*20</f>
        <v>10000</v>
      </c>
      <c r="D9" s="108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0</v>
      </c>
      <c r="G9" s="15">
        <f>$C$9*'წარმოების - გაყიდვების პროგნოზი'!E9</f>
        <v>0</v>
      </c>
      <c r="H9" s="15">
        <f>$C$9*'წარმოების - გაყიდვების პროგნოზი'!F9</f>
        <v>0</v>
      </c>
      <c r="I9" s="15">
        <f>$C$9*'წარმოების - გაყიდვების პროგნოზი'!G9</f>
        <v>10000</v>
      </c>
      <c r="J9" s="15">
        <f>$C$9*'წარმოების - გაყიდვების პროგნოზი'!H9</f>
        <v>10000</v>
      </c>
      <c r="K9" s="15">
        <f>$C$9*'წარმოების - გაყიდვების პროგნოზი'!I9</f>
        <v>10000</v>
      </c>
      <c r="L9" s="15">
        <f>$C$9*'წარმოების - გაყიდვების პროგნოზი'!J9</f>
        <v>0</v>
      </c>
      <c r="M9" s="15">
        <f>$C$9*'წარმოების - გაყიდვების პროგნოზი'!K9</f>
        <v>0</v>
      </c>
      <c r="N9" s="15">
        <f>$C$9*'წარმოების - გაყიდვების პროგნოზი'!L9</f>
        <v>10000</v>
      </c>
      <c r="O9" s="15">
        <f>$C$9*'წარმოების - გაყიდვების პროგნოზი'!M9</f>
        <v>10000</v>
      </c>
      <c r="P9" s="15">
        <f>$C$9*'წარმოების - გაყიდვების პროგნოზი'!N9</f>
        <v>10000</v>
      </c>
      <c r="Q9" s="20">
        <f t="shared" si="0"/>
        <v>60000</v>
      </c>
    </row>
    <row r="10" spans="1:21" x14ac:dyDescent="0.2">
      <c r="A10" s="35"/>
      <c r="B10" s="11" t="str">
        <f>'წარმოების - გაყიდვების პროგნოზი'!B10</f>
        <v>"ევა და ადამი თიზერი"</v>
      </c>
      <c r="C10" s="42">
        <v>24000</v>
      </c>
      <c r="D10" s="108"/>
      <c r="E10" s="15">
        <f>$C$10*'წარმოების - გაყიდვების პროგნოზი'!C10</f>
        <v>24000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0">
        <f t="shared" si="0"/>
        <v>24000</v>
      </c>
    </row>
    <row r="11" spans="1:21" x14ac:dyDescent="0.2">
      <c r="A11" s="10" t="s">
        <v>12</v>
      </c>
      <c r="B11" s="10"/>
      <c r="C11" s="41"/>
      <c r="D11" s="108"/>
      <c r="E11" s="20">
        <f>SUM(E6:E10)</f>
        <v>31600</v>
      </c>
      <c r="F11" s="20">
        <f t="shared" ref="F11:P11" si="1">SUM(F6:F10)</f>
        <v>1600</v>
      </c>
      <c r="G11" s="20">
        <f t="shared" si="1"/>
        <v>1600</v>
      </c>
      <c r="H11" s="20">
        <f t="shared" si="1"/>
        <v>1900</v>
      </c>
      <c r="I11" s="20">
        <f t="shared" si="1"/>
        <v>17600</v>
      </c>
      <c r="J11" s="20">
        <f t="shared" si="1"/>
        <v>11600</v>
      </c>
      <c r="K11" s="20">
        <f t="shared" si="1"/>
        <v>10300</v>
      </c>
      <c r="L11" s="20">
        <f t="shared" si="1"/>
        <v>6000</v>
      </c>
      <c r="M11" s="20">
        <f t="shared" si="1"/>
        <v>1600</v>
      </c>
      <c r="N11" s="20">
        <f t="shared" si="1"/>
        <v>11900</v>
      </c>
      <c r="O11" s="20">
        <f t="shared" si="1"/>
        <v>17600</v>
      </c>
      <c r="P11" s="20">
        <f t="shared" si="1"/>
        <v>11900</v>
      </c>
      <c r="Q11" s="93">
        <f>SUM(E11:P11)</f>
        <v>125200</v>
      </c>
    </row>
    <row r="12" spans="1:21" ht="12.75" customHeight="1" x14ac:dyDescent="0.2">
      <c r="B12" s="12"/>
      <c r="C12" s="43"/>
      <c r="D12" s="10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21" ht="37.700000000000003" customHeight="1" x14ac:dyDescent="0.2">
      <c r="A13" s="51" t="s">
        <v>9</v>
      </c>
      <c r="B13" s="51"/>
      <c r="C13" s="72" t="s">
        <v>68</v>
      </c>
      <c r="D13" s="108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1:21" x14ac:dyDescent="0.2">
      <c r="A14" s="35"/>
      <c r="B14" s="66" t="str">
        <f>B6</f>
        <v>"ელენე დარიანი" ჩვენება</v>
      </c>
      <c r="C14" s="42">
        <f>1000+100+150+300</f>
        <v>1550</v>
      </c>
      <c r="D14" s="108"/>
      <c r="E14" s="15">
        <f>$C$14*'წარმოების - გაყიდვების პროგნოზი'!C14</f>
        <v>1550</v>
      </c>
      <c r="F14" s="15">
        <f>$C$14*'წარმოების - გაყიდვების პროგნოზი'!D14</f>
        <v>0</v>
      </c>
      <c r="G14" s="15">
        <f>$C$14*'წარმოების - გაყიდვების პროგნოზი'!E14</f>
        <v>0</v>
      </c>
      <c r="H14" s="15">
        <f>$C$14*'წარმოების - გაყიდვების პროგნოზი'!F14</f>
        <v>0</v>
      </c>
      <c r="I14" s="15">
        <f>$C$14*'წარმოების - გაყიდვების პროგნოზი'!G14</f>
        <v>1550</v>
      </c>
      <c r="J14" s="15">
        <f>$C$14*'წარმოების - გაყიდვების პროგნოზი'!H14</f>
        <v>0</v>
      </c>
      <c r="K14" s="15">
        <f>$C$14*'წარმოების - გაყიდვების პროგნოზი'!I14</f>
        <v>0</v>
      </c>
      <c r="L14" s="15">
        <f>$C$14*'წარმოების - გაყიდვების პროგნოზი'!J14</f>
        <v>1550</v>
      </c>
      <c r="M14" s="15">
        <f>$C$14*'წარმოების - გაყიდვების პროგნოზი'!K14</f>
        <v>0</v>
      </c>
      <c r="N14" s="15">
        <f>$C$14*'წარმოების - გაყიდვების პროგნოზი'!L14</f>
        <v>0</v>
      </c>
      <c r="O14" s="15">
        <f>$C$14*'წარმოების - გაყიდვების პროგნოზი'!M14</f>
        <v>1550</v>
      </c>
      <c r="P14" s="15">
        <f>$C$14*'წარმოების - გაყიდვების პროგნოზი'!N14</f>
        <v>0</v>
      </c>
      <c r="Q14" s="52">
        <f>SUM(E14:P14)</f>
        <v>6200</v>
      </c>
    </row>
    <row r="15" spans="1:21" x14ac:dyDescent="0.2">
      <c r="A15" s="35"/>
      <c r="B15" s="66" t="str">
        <f t="shared" ref="B15:B17" si="2">B7</f>
        <v>სასკოლო ექსკურსიები</v>
      </c>
      <c r="C15" s="42">
        <f>100</f>
        <v>100</v>
      </c>
      <c r="D15" s="108"/>
      <c r="E15" s="15">
        <f>$C$15*'წარმოების - გაყიდვების პროგნოზი'!C15</f>
        <v>400</v>
      </c>
      <c r="F15" s="15">
        <f>$C$15*'წარმოების - გაყიდვების პროგნოზი'!D15</f>
        <v>400</v>
      </c>
      <c r="G15" s="15">
        <f>$C$15*'წარმოების - გაყიდვების პროგნოზი'!E15</f>
        <v>400</v>
      </c>
      <c r="H15" s="15">
        <f>$C$15*'წარმოების - გაყიდვების პროგნოზი'!F15</f>
        <v>400</v>
      </c>
      <c r="I15" s="15">
        <f>$C$15*'წარმოების - გაყიდვების პროგნოზი'!G15</f>
        <v>400</v>
      </c>
      <c r="J15" s="15">
        <f>$C$15*'წარმოების - გაყიდვების პროგნოზი'!H15</f>
        <v>400</v>
      </c>
      <c r="K15" s="15">
        <f>$C$15*'წარმოების - გაყიდვების პროგნოზი'!I15</f>
        <v>0</v>
      </c>
      <c r="L15" s="15">
        <f>$C$15*'წარმოების - გაყიდვების პროგნოზი'!J15</f>
        <v>0</v>
      </c>
      <c r="M15" s="15">
        <f>$C$15*'წარმოების - გაყიდვების პროგნოზი'!K15</f>
        <v>400</v>
      </c>
      <c r="N15" s="15">
        <f>$C$15*'წარმოების - გაყიდვების პროგნოზი'!L15</f>
        <v>400</v>
      </c>
      <c r="O15" s="15">
        <f>$C$15*'წარმოების - გაყიდვების პროგნოზი'!M15</f>
        <v>400</v>
      </c>
      <c r="P15" s="15">
        <f>$C$15*'წარმოების - გაყიდვების პროგნოზი'!N15</f>
        <v>400</v>
      </c>
      <c r="Q15" s="52">
        <f t="shared" ref="Q15:Q16" si="3">SUM(E15:P15)</f>
        <v>4000</v>
      </c>
    </row>
    <row r="16" spans="1:21" x14ac:dyDescent="0.2">
      <c r="A16" s="35"/>
      <c r="B16" s="66" t="str">
        <f t="shared" si="2"/>
        <v>მასტერკლასი</v>
      </c>
      <c r="C16" s="42">
        <v>200</v>
      </c>
      <c r="D16" s="108"/>
      <c r="E16" s="15">
        <v>200</v>
      </c>
      <c r="F16" s="15">
        <f>$C$16*'წარმოების - გაყიდვების პროგნოზი'!D16</f>
        <v>0</v>
      </c>
      <c r="G16" s="15">
        <f>$C$16*'წარმოების - გაყიდვების პროგნოზი'!E16</f>
        <v>0</v>
      </c>
      <c r="H16" s="15">
        <v>0</v>
      </c>
      <c r="I16" s="15">
        <f>$C$16*'წარმოების - გაყიდვების პროგნოზი'!G16</f>
        <v>0</v>
      </c>
      <c r="J16" s="15">
        <f>$C$16*'წარმოების - გაყიდვების პროგნოზი'!H16</f>
        <v>0</v>
      </c>
      <c r="K16" s="15">
        <f>$C$16*'წარმოების - გაყიდვების პროგნოზი'!I16</f>
        <v>200</v>
      </c>
      <c r="L16" s="15">
        <f>$C$16*'წარმოების - გაყიდვების პროგნოზი'!J16</f>
        <v>0</v>
      </c>
      <c r="M16" s="15">
        <f>$C$16*'წარმოების - გაყიდვების პროგნოზი'!K16</f>
        <v>0</v>
      </c>
      <c r="N16" s="15">
        <f>$C$16*'წარმოების - გაყიდვების პროგნოზი'!L16</f>
        <v>200</v>
      </c>
      <c r="O16" s="15">
        <f>$C$16*'წარმოების - გაყიდვების პროგნოზი'!M16</f>
        <v>0</v>
      </c>
      <c r="P16" s="15">
        <f>$C$16*'წარმოების - გაყიდვების პროგნოზი'!N16</f>
        <v>200</v>
      </c>
      <c r="Q16" s="52">
        <f t="shared" si="3"/>
        <v>800</v>
      </c>
    </row>
    <row r="17" spans="1:18" x14ac:dyDescent="0.2">
      <c r="A17" s="35"/>
      <c r="B17" s="66" t="str">
        <f t="shared" si="2"/>
        <v>სასწავლო კურსები</v>
      </c>
      <c r="C17" s="42">
        <f>1300+500+500+1300+1000+500+1000+500</f>
        <v>6600</v>
      </c>
      <c r="D17" s="108"/>
      <c r="E17" s="15">
        <v>6600</v>
      </c>
      <c r="F17" s="15">
        <v>6600</v>
      </c>
      <c r="G17" s="15">
        <v>6600</v>
      </c>
      <c r="H17" s="15">
        <f>$C$17*'წარმოების - გაყიდვების პროგნოზი'!F17</f>
        <v>0</v>
      </c>
      <c r="I17" s="15">
        <v>0</v>
      </c>
      <c r="J17" s="15">
        <f>$C$17*'წარმოების - გაყიდვების პროგნოზი'!H17</f>
        <v>6600</v>
      </c>
      <c r="K17" s="15">
        <f>$C$17*'წარმოების - გაყიდვების პროგნოზი'!I17</f>
        <v>6600</v>
      </c>
      <c r="L17" s="15">
        <v>6600</v>
      </c>
      <c r="M17" s="15">
        <f>$C$17*'წარმოების - გაყიდვების პროგნოზი'!K17</f>
        <v>0</v>
      </c>
      <c r="N17" s="15">
        <v>0</v>
      </c>
      <c r="O17" s="15">
        <v>0</v>
      </c>
      <c r="P17" s="15">
        <v>0</v>
      </c>
      <c r="Q17" s="52">
        <f t="shared" ref="Q17:Q18" si="4">SUM(E17:P17)</f>
        <v>39600</v>
      </c>
    </row>
    <row r="18" spans="1:18" x14ac:dyDescent="0.2">
      <c r="A18" s="35"/>
      <c r="B18" s="11"/>
      <c r="C18" s="42"/>
      <c r="D18" s="108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2">
        <f t="shared" si="4"/>
        <v>0</v>
      </c>
    </row>
    <row r="19" spans="1:18" ht="18" customHeight="1" x14ac:dyDescent="0.2">
      <c r="A19" s="54" t="s">
        <v>13</v>
      </c>
      <c r="B19" s="51"/>
      <c r="C19" s="53"/>
      <c r="D19" s="108"/>
      <c r="E19" s="52">
        <f>SUM(E14:E18)</f>
        <v>8750</v>
      </c>
      <c r="F19" s="52">
        <f t="shared" ref="F19:P19" si="5">SUM(F14:F18)</f>
        <v>7000</v>
      </c>
      <c r="G19" s="52">
        <f t="shared" si="5"/>
        <v>7000</v>
      </c>
      <c r="H19" s="52">
        <f t="shared" si="5"/>
        <v>400</v>
      </c>
      <c r="I19" s="52">
        <f t="shared" si="5"/>
        <v>1950</v>
      </c>
      <c r="J19" s="52">
        <f t="shared" si="5"/>
        <v>7000</v>
      </c>
      <c r="K19" s="52">
        <f t="shared" si="5"/>
        <v>6800</v>
      </c>
      <c r="L19" s="52">
        <f t="shared" si="5"/>
        <v>8150</v>
      </c>
      <c r="M19" s="52">
        <f t="shared" si="5"/>
        <v>400</v>
      </c>
      <c r="N19" s="52">
        <f t="shared" si="5"/>
        <v>600</v>
      </c>
      <c r="O19" s="52">
        <f t="shared" si="5"/>
        <v>1950</v>
      </c>
      <c r="P19" s="52">
        <f t="shared" si="5"/>
        <v>600</v>
      </c>
      <c r="Q19" s="94">
        <f t="shared" ref="Q19" si="6">SUM(Q14:Q18)</f>
        <v>50600</v>
      </c>
      <c r="R19" s="9"/>
    </row>
    <row r="20" spans="1:18" ht="12.75" customHeight="1" x14ac:dyDescent="0.2">
      <c r="B20" s="14"/>
      <c r="C20" s="14"/>
      <c r="D20" s="10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2">
      <c r="A21" s="18" t="s">
        <v>25</v>
      </c>
      <c r="B21" s="18"/>
      <c r="C21" s="18"/>
      <c r="D21" s="108"/>
      <c r="E21" s="17">
        <f>E11-E19</f>
        <v>22850</v>
      </c>
      <c r="F21" s="17">
        <f t="shared" ref="F21:Q21" si="7">F11-F19</f>
        <v>-5400</v>
      </c>
      <c r="G21" s="17">
        <f t="shared" si="7"/>
        <v>-5400</v>
      </c>
      <c r="H21" s="17">
        <f t="shared" si="7"/>
        <v>1500</v>
      </c>
      <c r="I21" s="17">
        <f t="shared" si="7"/>
        <v>15650</v>
      </c>
      <c r="J21" s="17">
        <f t="shared" si="7"/>
        <v>4600</v>
      </c>
      <c r="K21" s="17">
        <f t="shared" si="7"/>
        <v>3500</v>
      </c>
      <c r="L21" s="17">
        <f t="shared" si="7"/>
        <v>-2150</v>
      </c>
      <c r="M21" s="17">
        <f t="shared" si="7"/>
        <v>1200</v>
      </c>
      <c r="N21" s="17">
        <f t="shared" si="7"/>
        <v>11300</v>
      </c>
      <c r="O21" s="17">
        <f t="shared" si="7"/>
        <v>15650</v>
      </c>
      <c r="P21" s="17">
        <f t="shared" si="7"/>
        <v>11300</v>
      </c>
      <c r="Q21" s="17">
        <f t="shared" si="7"/>
        <v>74600</v>
      </c>
    </row>
    <row r="22" spans="1:18" ht="14.25" customHeight="1" x14ac:dyDescent="0.2">
      <c r="A22" s="35"/>
      <c r="B22" s="14"/>
      <c r="C22" s="14"/>
      <c r="D22" s="10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8" x14ac:dyDescent="0.2">
      <c r="A23" s="35"/>
      <c r="B23" s="51" t="s">
        <v>23</v>
      </c>
      <c r="C23" s="51"/>
      <c r="D23" s="108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8" x14ac:dyDescent="0.2">
      <c r="A24" s="35"/>
      <c r="B24" s="90" t="s">
        <v>83</v>
      </c>
      <c r="C24" s="7"/>
      <c r="D24" s="108"/>
      <c r="E24" s="65">
        <v>1600</v>
      </c>
      <c r="F24" s="65">
        <v>1600</v>
      </c>
      <c r="G24" s="65">
        <v>1600</v>
      </c>
      <c r="H24" s="65">
        <v>1600</v>
      </c>
      <c r="I24" s="65">
        <v>1600</v>
      </c>
      <c r="J24" s="65">
        <v>1600</v>
      </c>
      <c r="K24" s="65">
        <v>1600</v>
      </c>
      <c r="L24" s="65">
        <v>1600</v>
      </c>
      <c r="M24" s="65">
        <v>1600</v>
      </c>
      <c r="N24" s="65">
        <v>1600</v>
      </c>
      <c r="O24" s="65">
        <v>1600</v>
      </c>
      <c r="P24" s="65">
        <v>1600</v>
      </c>
      <c r="Q24" s="52">
        <f>SUM(E24:P24)</f>
        <v>19200</v>
      </c>
    </row>
    <row r="25" spans="1:18" x14ac:dyDescent="0.2">
      <c r="A25" s="35"/>
      <c r="B25" s="90" t="s">
        <v>84</v>
      </c>
      <c r="C25" s="7"/>
      <c r="D25" s="108"/>
      <c r="E25" s="65">
        <f>160+200</f>
        <v>360</v>
      </c>
      <c r="F25" s="65">
        <f t="shared" ref="F25:P25" si="8">160+200</f>
        <v>360</v>
      </c>
      <c r="G25" s="65">
        <f t="shared" si="8"/>
        <v>360</v>
      </c>
      <c r="H25" s="65">
        <f t="shared" si="8"/>
        <v>360</v>
      </c>
      <c r="I25" s="65">
        <f t="shared" si="8"/>
        <v>360</v>
      </c>
      <c r="J25" s="65">
        <f t="shared" si="8"/>
        <v>360</v>
      </c>
      <c r="K25" s="65">
        <f t="shared" si="8"/>
        <v>360</v>
      </c>
      <c r="L25" s="65">
        <f t="shared" si="8"/>
        <v>360</v>
      </c>
      <c r="M25" s="65">
        <f t="shared" si="8"/>
        <v>360</v>
      </c>
      <c r="N25" s="65">
        <f t="shared" si="8"/>
        <v>360</v>
      </c>
      <c r="O25" s="65">
        <f t="shared" si="8"/>
        <v>360</v>
      </c>
      <c r="P25" s="65">
        <f t="shared" si="8"/>
        <v>360</v>
      </c>
      <c r="Q25" s="52">
        <f t="shared" ref="Q25:Q34" si="9">SUM(E25:P25)</f>
        <v>4320</v>
      </c>
    </row>
    <row r="26" spans="1:18" x14ac:dyDescent="0.2">
      <c r="A26" s="35"/>
      <c r="B26" s="90" t="s">
        <v>85</v>
      </c>
      <c r="C26" s="7"/>
      <c r="D26" s="108"/>
      <c r="E26" s="65">
        <v>0</v>
      </c>
      <c r="F26" s="15">
        <v>0</v>
      </c>
      <c r="G26" s="15">
        <v>0</v>
      </c>
      <c r="H26" s="15">
        <v>0</v>
      </c>
      <c r="I26" s="15">
        <v>1000</v>
      </c>
      <c r="J26" s="15">
        <v>0</v>
      </c>
      <c r="K26" s="15">
        <v>0</v>
      </c>
      <c r="L26" s="15">
        <v>0</v>
      </c>
      <c r="M26" s="15">
        <v>0</v>
      </c>
      <c r="N26" s="15">
        <v>1000</v>
      </c>
      <c r="O26" s="15">
        <v>0</v>
      </c>
      <c r="P26" s="15">
        <v>0</v>
      </c>
      <c r="Q26" s="52">
        <f t="shared" si="9"/>
        <v>2000</v>
      </c>
      <c r="R26" s="9"/>
    </row>
    <row r="27" spans="1:18" x14ac:dyDescent="0.2">
      <c r="A27" s="35"/>
      <c r="B27" s="90" t="s">
        <v>86</v>
      </c>
      <c r="C27" s="7"/>
      <c r="D27" s="108"/>
      <c r="E27" s="65">
        <f>350</f>
        <v>350</v>
      </c>
      <c r="F27" s="65">
        <f>350</f>
        <v>350</v>
      </c>
      <c r="G27" s="65">
        <f>350</f>
        <v>350</v>
      </c>
      <c r="H27" s="65">
        <f>350</f>
        <v>350</v>
      </c>
      <c r="I27" s="65">
        <f>350</f>
        <v>350</v>
      </c>
      <c r="J27" s="65">
        <f>350</f>
        <v>350</v>
      </c>
      <c r="K27" s="65">
        <f>350</f>
        <v>350</v>
      </c>
      <c r="L27" s="65">
        <f>350</f>
        <v>350</v>
      </c>
      <c r="M27" s="65">
        <f>350</f>
        <v>350</v>
      </c>
      <c r="N27" s="65">
        <f>350</f>
        <v>350</v>
      </c>
      <c r="O27" s="65">
        <f>350</f>
        <v>350</v>
      </c>
      <c r="P27" s="65">
        <f>350</f>
        <v>350</v>
      </c>
      <c r="Q27" s="52">
        <f t="shared" si="9"/>
        <v>4200</v>
      </c>
      <c r="R27" s="9"/>
    </row>
    <row r="28" spans="1:18" x14ac:dyDescent="0.2">
      <c r="A28" s="35"/>
      <c r="B28" s="90" t="s">
        <v>93</v>
      </c>
      <c r="C28" s="7"/>
      <c r="D28" s="108"/>
      <c r="E28" s="15">
        <f>3600/6</f>
        <v>600</v>
      </c>
      <c r="F28" s="15">
        <f t="shared" ref="F28:J28" si="10">3600/6</f>
        <v>600</v>
      </c>
      <c r="G28" s="15">
        <f t="shared" si="10"/>
        <v>600</v>
      </c>
      <c r="H28" s="15">
        <f t="shared" si="10"/>
        <v>600</v>
      </c>
      <c r="I28" s="15">
        <f t="shared" si="10"/>
        <v>600</v>
      </c>
      <c r="J28" s="15">
        <f t="shared" si="10"/>
        <v>600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2">
        <f t="shared" si="9"/>
        <v>3600</v>
      </c>
      <c r="R28" s="9"/>
    </row>
    <row r="29" spans="1:18" x14ac:dyDescent="0.2">
      <c r="A29" s="35"/>
      <c r="B29" s="90" t="s">
        <v>94</v>
      </c>
      <c r="C29" s="7"/>
      <c r="D29" s="108"/>
      <c r="E29" s="15">
        <v>1667</v>
      </c>
      <c r="F29" s="15">
        <v>1667</v>
      </c>
      <c r="G29" s="15">
        <v>1667</v>
      </c>
      <c r="H29" s="15">
        <v>1667</v>
      </c>
      <c r="I29" s="15">
        <v>1667</v>
      </c>
      <c r="J29" s="15">
        <v>1667</v>
      </c>
      <c r="K29" s="15">
        <v>1667</v>
      </c>
      <c r="L29" s="15">
        <v>1667</v>
      </c>
      <c r="M29" s="15">
        <v>1667</v>
      </c>
      <c r="N29" s="15">
        <v>1667</v>
      </c>
      <c r="O29" s="15">
        <v>1667</v>
      </c>
      <c r="P29" s="15">
        <v>1667</v>
      </c>
      <c r="Q29" s="52"/>
      <c r="R29" s="9"/>
    </row>
    <row r="30" spans="1:18" x14ac:dyDescent="0.2">
      <c r="A30" s="35"/>
      <c r="B30" s="90" t="s">
        <v>88</v>
      </c>
      <c r="C30" s="7"/>
      <c r="D30" s="108"/>
      <c r="E30" s="15">
        <v>350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2">
        <f t="shared" si="9"/>
        <v>350</v>
      </c>
      <c r="R30" s="9"/>
    </row>
    <row r="31" spans="1:18" x14ac:dyDescent="0.2">
      <c r="A31" s="35"/>
      <c r="B31" s="90" t="s">
        <v>89</v>
      </c>
      <c r="C31" s="7"/>
      <c r="D31" s="108"/>
      <c r="E31" s="15">
        <v>672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2">
        <f t="shared" si="9"/>
        <v>672</v>
      </c>
      <c r="R31" s="9"/>
    </row>
    <row r="32" spans="1:18" x14ac:dyDescent="0.2">
      <c r="A32" s="35"/>
      <c r="B32" s="90" t="s">
        <v>90</v>
      </c>
      <c r="C32" s="7"/>
      <c r="D32" s="108"/>
      <c r="E32" s="15">
        <v>0</v>
      </c>
      <c r="F32" s="15">
        <v>0</v>
      </c>
      <c r="G32" s="15">
        <v>0</v>
      </c>
      <c r="H32" s="15">
        <v>800</v>
      </c>
      <c r="I32" s="15">
        <v>800</v>
      </c>
      <c r="J32" s="15">
        <v>800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2">
        <f t="shared" si="9"/>
        <v>2400</v>
      </c>
      <c r="R32" s="9"/>
    </row>
    <row r="33" spans="1:19" x14ac:dyDescent="0.2">
      <c r="A33" s="35"/>
      <c r="B33" s="33" t="s">
        <v>91</v>
      </c>
      <c r="C33" s="7"/>
      <c r="D33" s="108"/>
      <c r="E33" s="15">
        <f>1157/6</f>
        <v>192.83333333333334</v>
      </c>
      <c r="F33" s="15">
        <f t="shared" ref="F33:J33" si="11">1157/6</f>
        <v>192.83333333333334</v>
      </c>
      <c r="G33" s="15">
        <f t="shared" si="11"/>
        <v>192.83333333333334</v>
      </c>
      <c r="H33" s="15">
        <f t="shared" si="11"/>
        <v>192.83333333333334</v>
      </c>
      <c r="I33" s="15">
        <f t="shared" si="11"/>
        <v>192.83333333333334</v>
      </c>
      <c r="J33" s="15">
        <f t="shared" si="11"/>
        <v>192.83333333333334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2">
        <f t="shared" si="9"/>
        <v>1157</v>
      </c>
      <c r="R33" s="9"/>
    </row>
    <row r="34" spans="1:19" x14ac:dyDescent="0.2">
      <c r="A34" s="35"/>
      <c r="B34" s="33" t="s">
        <v>92</v>
      </c>
      <c r="C34" s="7"/>
      <c r="D34" s="108"/>
      <c r="E34" s="15">
        <f>500+500+500</f>
        <v>1500</v>
      </c>
      <c r="F34" s="15">
        <v>2500</v>
      </c>
      <c r="G34" s="15">
        <v>5000</v>
      </c>
      <c r="H34" s="15">
        <v>2000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52">
        <f t="shared" si="9"/>
        <v>11000</v>
      </c>
      <c r="R34" s="9"/>
    </row>
    <row r="35" spans="1:19" x14ac:dyDescent="0.2">
      <c r="A35" s="51" t="s">
        <v>24</v>
      </c>
      <c r="B35" s="51"/>
      <c r="C35" s="51"/>
      <c r="D35" s="108"/>
      <c r="E35" s="52">
        <f t="shared" ref="E35:P35" si="12">SUM(E24:E34)</f>
        <v>7291.833333333333</v>
      </c>
      <c r="F35" s="52">
        <f t="shared" si="12"/>
        <v>7269.833333333333</v>
      </c>
      <c r="G35" s="52">
        <f t="shared" si="12"/>
        <v>9769.8333333333321</v>
      </c>
      <c r="H35" s="52">
        <f t="shared" si="12"/>
        <v>7569.833333333333</v>
      </c>
      <c r="I35" s="52">
        <f t="shared" si="12"/>
        <v>6569.833333333333</v>
      </c>
      <c r="J35" s="52">
        <f t="shared" si="12"/>
        <v>5569.833333333333</v>
      </c>
      <c r="K35" s="52">
        <f t="shared" si="12"/>
        <v>3977</v>
      </c>
      <c r="L35" s="52">
        <f t="shared" si="12"/>
        <v>3977</v>
      </c>
      <c r="M35" s="52">
        <f t="shared" si="12"/>
        <v>3977</v>
      </c>
      <c r="N35" s="52">
        <f t="shared" si="12"/>
        <v>4977</v>
      </c>
      <c r="O35" s="52">
        <f t="shared" si="12"/>
        <v>3977</v>
      </c>
      <c r="P35" s="52">
        <f t="shared" si="12"/>
        <v>3977</v>
      </c>
      <c r="Q35" s="94">
        <f>SUM(E35:P35)</f>
        <v>68903</v>
      </c>
    </row>
    <row r="36" spans="1:19" x14ac:dyDescent="0.2">
      <c r="B36" s="29" t="s">
        <v>28</v>
      </c>
      <c r="C36" s="29"/>
      <c r="D36" s="108"/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/>
      <c r="R36" s="25"/>
    </row>
    <row r="37" spans="1:19" x14ac:dyDescent="0.2">
      <c r="A37" s="51" t="s">
        <v>29</v>
      </c>
      <c r="B37" s="51"/>
      <c r="C37" s="51"/>
      <c r="D37" s="108"/>
      <c r="E37" s="52">
        <f>E35+E36</f>
        <v>7291.833333333333</v>
      </c>
      <c r="F37" s="52">
        <f t="shared" ref="F37:P37" si="13">F35+F36</f>
        <v>7269.833333333333</v>
      </c>
      <c r="G37" s="52">
        <f t="shared" si="13"/>
        <v>9769.8333333333321</v>
      </c>
      <c r="H37" s="52">
        <f t="shared" si="13"/>
        <v>7569.833333333333</v>
      </c>
      <c r="I37" s="52">
        <f t="shared" si="13"/>
        <v>6569.833333333333</v>
      </c>
      <c r="J37" s="52">
        <f t="shared" si="13"/>
        <v>5569.833333333333</v>
      </c>
      <c r="K37" s="52">
        <f t="shared" si="13"/>
        <v>3977</v>
      </c>
      <c r="L37" s="52">
        <f t="shared" si="13"/>
        <v>3977</v>
      </c>
      <c r="M37" s="52">
        <f t="shared" si="13"/>
        <v>3977</v>
      </c>
      <c r="N37" s="52">
        <f t="shared" si="13"/>
        <v>4977</v>
      </c>
      <c r="O37" s="52">
        <f t="shared" si="13"/>
        <v>3977</v>
      </c>
      <c r="P37" s="52">
        <f t="shared" si="13"/>
        <v>3977</v>
      </c>
      <c r="Q37" s="52">
        <f>SUM(E37:P37)</f>
        <v>68903</v>
      </c>
    </row>
    <row r="38" spans="1:19" ht="9" customHeight="1" x14ac:dyDescent="0.2">
      <c r="B38" s="11"/>
      <c r="C38" s="11"/>
      <c r="D38" s="10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9" x14ac:dyDescent="0.2">
      <c r="A39" s="57" t="s">
        <v>14</v>
      </c>
      <c r="B39" s="57"/>
      <c r="C39" s="57"/>
      <c r="D39" s="108"/>
      <c r="E39" s="61">
        <f t="shared" ref="E39:Q39" si="14">E21-E37</f>
        <v>15558.166666666668</v>
      </c>
      <c r="F39" s="61">
        <f t="shared" si="14"/>
        <v>-12669.833333333332</v>
      </c>
      <c r="G39" s="61">
        <f t="shared" si="14"/>
        <v>-15169.833333333332</v>
      </c>
      <c r="H39" s="61">
        <f t="shared" si="14"/>
        <v>-6069.833333333333</v>
      </c>
      <c r="I39" s="61">
        <f t="shared" si="14"/>
        <v>9080.1666666666679</v>
      </c>
      <c r="J39" s="61">
        <f t="shared" si="14"/>
        <v>-969.83333333333303</v>
      </c>
      <c r="K39" s="61">
        <f t="shared" si="14"/>
        <v>-477</v>
      </c>
      <c r="L39" s="61">
        <f t="shared" si="14"/>
        <v>-6127</v>
      </c>
      <c r="M39" s="61">
        <f t="shared" si="14"/>
        <v>-2777</v>
      </c>
      <c r="N39" s="61">
        <f t="shared" si="14"/>
        <v>6323</v>
      </c>
      <c r="O39" s="61">
        <f t="shared" si="14"/>
        <v>11673</v>
      </c>
      <c r="P39" s="61">
        <f t="shared" si="14"/>
        <v>7323</v>
      </c>
      <c r="Q39" s="61">
        <f t="shared" si="14"/>
        <v>5697</v>
      </c>
      <c r="R39" s="9"/>
      <c r="S39" s="9"/>
    </row>
    <row r="40" spans="1:19" x14ac:dyDescent="0.2">
      <c r="A40" s="58" t="s">
        <v>17</v>
      </c>
      <c r="B40" s="58"/>
      <c r="C40" s="59"/>
      <c r="D40" s="108"/>
      <c r="E40" s="61">
        <f>E39</f>
        <v>15558.166666666668</v>
      </c>
      <c r="F40" s="61">
        <f>E40+F39</f>
        <v>2888.3333333333358</v>
      </c>
      <c r="G40" s="61">
        <f t="shared" ref="G40:O40" si="15">F40+G39</f>
        <v>-12281.499999999996</v>
      </c>
      <c r="H40" s="61">
        <f t="shared" si="15"/>
        <v>-18351.333333333328</v>
      </c>
      <c r="I40" s="61">
        <f t="shared" si="15"/>
        <v>-9271.1666666666606</v>
      </c>
      <c r="J40" s="61">
        <f t="shared" si="15"/>
        <v>-10240.999999999993</v>
      </c>
      <c r="K40" s="61">
        <f t="shared" si="15"/>
        <v>-10717.999999999993</v>
      </c>
      <c r="L40" s="61">
        <f t="shared" si="15"/>
        <v>-16844.999999999993</v>
      </c>
      <c r="M40" s="61">
        <f t="shared" si="15"/>
        <v>-19621.999999999993</v>
      </c>
      <c r="N40" s="61">
        <f t="shared" si="15"/>
        <v>-13298.999999999993</v>
      </c>
      <c r="O40" s="61">
        <f t="shared" si="15"/>
        <v>-1625.9999999999927</v>
      </c>
      <c r="P40" s="61">
        <f>O40+P39</f>
        <v>5697.0000000000073</v>
      </c>
      <c r="Q40" s="19"/>
      <c r="R40" s="24" t="s">
        <v>19</v>
      </c>
    </row>
    <row r="41" spans="1:19" x14ac:dyDescent="0.2">
      <c r="A41" s="60"/>
      <c r="B41" s="57" t="s">
        <v>15</v>
      </c>
      <c r="C41" s="57"/>
      <c r="D41" s="108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1"/>
    </row>
    <row r="42" spans="1:19" x14ac:dyDescent="0.2">
      <c r="A42" s="57" t="s">
        <v>16</v>
      </c>
      <c r="B42" s="60"/>
      <c r="C42" s="57"/>
      <c r="D42" s="108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61">
        <f>Q39-Q41</f>
        <v>5697</v>
      </c>
    </row>
    <row r="43" spans="1:19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9" x14ac:dyDescent="0.2">
      <c r="B44" s="70" t="s">
        <v>56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6" spans="1:19" x14ac:dyDescent="0.2">
      <c r="B46" s="67" t="s">
        <v>76</v>
      </c>
    </row>
  </sheetData>
  <mergeCells count="9">
    <mergeCell ref="E42:P42"/>
    <mergeCell ref="E5:Q5"/>
    <mergeCell ref="E13:Q13"/>
    <mergeCell ref="D3:D42"/>
    <mergeCell ref="A1:Q1"/>
    <mergeCell ref="A2:Q2"/>
    <mergeCell ref="A3:B3"/>
    <mergeCell ref="E41:P41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defaultColWidth="43.5703125" defaultRowHeight="12.75" x14ac:dyDescent="0.2"/>
  <cols>
    <col min="1" max="1" width="2.5703125" style="2" customWidth="1"/>
    <col min="2" max="2" width="53.5703125" style="2" customWidth="1"/>
    <col min="3" max="14" width="7.5703125" style="2" customWidth="1"/>
    <col min="15" max="15" width="9" style="2" customWidth="1"/>
    <col min="16" max="16" width="61.42578125" style="2" customWidth="1"/>
    <col min="17" max="18" width="9" style="2" customWidth="1"/>
    <col min="19" max="16384" width="43.5703125" style="2"/>
  </cols>
  <sheetData>
    <row r="1" spans="1:18" ht="15" customHeight="1" x14ac:dyDescent="0.2">
      <c r="A1" s="118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5" t="s">
        <v>18</v>
      </c>
    </row>
    <row r="2" spans="1:18" ht="15.75" x14ac:dyDescent="0.2">
      <c r="A2" s="101" t="s">
        <v>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8" ht="36.75" customHeight="1" x14ac:dyDescent="0.2">
      <c r="A3" s="117"/>
      <c r="B3" s="117"/>
      <c r="C3" s="124" t="s">
        <v>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6"/>
      <c r="P3" s="69"/>
    </row>
    <row r="4" spans="1:18" x14ac:dyDescent="0.2">
      <c r="B4" s="38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0" t="s">
        <v>1</v>
      </c>
      <c r="P4" s="25"/>
    </row>
    <row r="5" spans="1:18" ht="26.25" customHeight="1" x14ac:dyDescent="0.2">
      <c r="A5" s="64" t="s">
        <v>8</v>
      </c>
      <c r="B5" s="64"/>
      <c r="C5" s="63">
        <v>0</v>
      </c>
      <c r="D5" s="63">
        <f>C16</f>
        <v>15558.166666666668</v>
      </c>
      <c r="E5" s="63">
        <f t="shared" ref="E5:N5" si="0">D16</f>
        <v>2888.3333333333358</v>
      </c>
      <c r="F5" s="63">
        <f t="shared" si="0"/>
        <v>-12281.499999999996</v>
      </c>
      <c r="G5" s="63">
        <f t="shared" si="0"/>
        <v>-18351.333333333328</v>
      </c>
      <c r="H5" s="63">
        <f t="shared" si="0"/>
        <v>-9271.1666666666606</v>
      </c>
      <c r="I5" s="63">
        <f t="shared" si="0"/>
        <v>-10240.999999999993</v>
      </c>
      <c r="J5" s="63">
        <f t="shared" si="0"/>
        <v>-10717.999999999993</v>
      </c>
      <c r="K5" s="63">
        <f t="shared" si="0"/>
        <v>-16844.999999999993</v>
      </c>
      <c r="L5" s="63">
        <f t="shared" si="0"/>
        <v>-19621.999999999993</v>
      </c>
      <c r="M5" s="63">
        <f t="shared" si="0"/>
        <v>-13298.999999999993</v>
      </c>
      <c r="N5" s="63">
        <f t="shared" si="0"/>
        <v>-1625.9999999999927</v>
      </c>
      <c r="O5" s="45"/>
      <c r="P5" s="68" t="s">
        <v>36</v>
      </c>
    </row>
    <row r="6" spans="1:18" x14ac:dyDescent="0.2">
      <c r="A6" s="6" t="s">
        <v>2</v>
      </c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67"/>
    </row>
    <row r="7" spans="1:18" x14ac:dyDescent="0.2">
      <c r="A7" s="35"/>
      <c r="B7" s="3" t="s">
        <v>3</v>
      </c>
      <c r="C7" s="45">
        <f>SUM('მოგება  -  ზარალის ცხრილი'!E6:E7)</f>
        <v>7600</v>
      </c>
      <c r="D7" s="45">
        <f>'მოგება  -  ზარალის ცხრილი'!F11</f>
        <v>1600</v>
      </c>
      <c r="E7" s="45">
        <f>'მოგება  -  ზარალის ცხრილი'!G11</f>
        <v>1600</v>
      </c>
      <c r="F7" s="45">
        <f>'მოგება  -  ზარალის ცხრილი'!H11</f>
        <v>1900</v>
      </c>
      <c r="G7" s="45">
        <f>'მოგება  -  ზარალის ცხრილი'!I11</f>
        <v>17600</v>
      </c>
      <c r="H7" s="45">
        <f>'მოგება  -  ზარალის ცხრილი'!J11</f>
        <v>11600</v>
      </c>
      <c r="I7" s="45">
        <f>'მოგება  -  ზარალის ცხრილი'!K11</f>
        <v>10300</v>
      </c>
      <c r="J7" s="45">
        <f>'მოგება  -  ზარალის ცხრილი'!L11</f>
        <v>6000</v>
      </c>
      <c r="K7" s="45">
        <f>'მოგება  -  ზარალის ცხრილი'!M11</f>
        <v>1600</v>
      </c>
      <c r="L7" s="45">
        <f>'მოგება  -  ზარალის ცხრილი'!N11</f>
        <v>11900</v>
      </c>
      <c r="M7" s="45">
        <f>'მოგება  -  ზარალის ცხრილი'!O11</f>
        <v>17600</v>
      </c>
      <c r="N7" s="45">
        <f>'მოგება  -  ზარალის ცხრილი'!P11</f>
        <v>11900</v>
      </c>
      <c r="O7" s="44">
        <f>SUM(C7:N7)</f>
        <v>101200</v>
      </c>
    </row>
    <row r="8" spans="1:18" x14ac:dyDescent="0.2">
      <c r="A8" s="35"/>
      <c r="B8" s="3" t="s">
        <v>4</v>
      </c>
      <c r="C8" s="45">
        <v>24000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4">
        <f>SUM(C8:N8)</f>
        <v>24000</v>
      </c>
      <c r="Q8" s="47"/>
      <c r="R8" s="9"/>
    </row>
    <row r="9" spans="1:18" x14ac:dyDescent="0.2">
      <c r="A9" s="35"/>
      <c r="B9" s="49" t="s">
        <v>32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44">
        <f>SUM(C9:N9)</f>
        <v>0</v>
      </c>
    </row>
    <row r="10" spans="1:18" x14ac:dyDescent="0.2">
      <c r="A10" s="6" t="s">
        <v>7</v>
      </c>
      <c r="B10" s="6"/>
      <c r="C10" s="44">
        <f>SUM(C7:C9)</f>
        <v>31600</v>
      </c>
      <c r="D10" s="44">
        <f t="shared" ref="D10:N10" si="1">SUM(D7:D9)</f>
        <v>1600</v>
      </c>
      <c r="E10" s="44">
        <f>SUM(E7:E9)</f>
        <v>1600</v>
      </c>
      <c r="F10" s="44">
        <f t="shared" si="1"/>
        <v>1900</v>
      </c>
      <c r="G10" s="44">
        <f t="shared" si="1"/>
        <v>17600</v>
      </c>
      <c r="H10" s="44">
        <f t="shared" si="1"/>
        <v>11600</v>
      </c>
      <c r="I10" s="44">
        <f t="shared" si="1"/>
        <v>10300</v>
      </c>
      <c r="J10" s="44">
        <f t="shared" si="1"/>
        <v>6000</v>
      </c>
      <c r="K10" s="44">
        <f t="shared" si="1"/>
        <v>1600</v>
      </c>
      <c r="L10" s="44">
        <f t="shared" si="1"/>
        <v>11900</v>
      </c>
      <c r="M10" s="44">
        <f t="shared" si="1"/>
        <v>17600</v>
      </c>
      <c r="N10" s="44">
        <f t="shared" si="1"/>
        <v>11900</v>
      </c>
      <c r="O10" s="44">
        <f>SUM(O7:O9)</f>
        <v>125200</v>
      </c>
    </row>
    <row r="11" spans="1:18" x14ac:dyDescent="0.2">
      <c r="A11" s="114" t="s">
        <v>34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8" x14ac:dyDescent="0.2">
      <c r="A12" s="35"/>
      <c r="B12" s="12" t="s">
        <v>33</v>
      </c>
      <c r="C12" s="46">
        <f>'მოგება  -  ზარალის ცხრილი'!E19+'მოგება  -  ზარალის ცხრილი'!E35</f>
        <v>16041.833333333332</v>
      </c>
      <c r="D12" s="46">
        <f>'მოგება  -  ზარალის ცხრილი'!F19+'მოგება  -  ზარალის ცხრილი'!F35</f>
        <v>14269.833333333332</v>
      </c>
      <c r="E12" s="46">
        <f>'მოგება  -  ზარალის ცხრილი'!G19+'მოგება  -  ზარალის ცხრილი'!G35</f>
        <v>16769.833333333332</v>
      </c>
      <c r="F12" s="46">
        <f>'მოგება  -  ზარალის ცხრილი'!H19+'მოგება  -  ზარალის ცხრილი'!H35</f>
        <v>7969.833333333333</v>
      </c>
      <c r="G12" s="46">
        <f>'მოგება  -  ზარალის ცხრილი'!I19+'მოგება  -  ზარალის ცხრილი'!I35</f>
        <v>8519.8333333333321</v>
      </c>
      <c r="H12" s="46">
        <f>'მოგება  -  ზარალის ცხრილი'!J19+'მოგება  -  ზარალის ცხრილი'!J35</f>
        <v>12569.833333333332</v>
      </c>
      <c r="I12" s="46">
        <f>'მოგება  -  ზარალის ცხრილი'!K19+'მოგება  -  ზარალის ცხრილი'!K35</f>
        <v>10777</v>
      </c>
      <c r="J12" s="46">
        <f>'მოგება  -  ზარალის ცხრილი'!L19+'მოგება  -  ზარალის ცხრილი'!L35</f>
        <v>12127</v>
      </c>
      <c r="K12" s="46">
        <f>'მოგება  -  ზარალის ცხრილი'!M19+'მოგება  -  ზარალის ცხრილი'!M35</f>
        <v>4377</v>
      </c>
      <c r="L12" s="46">
        <f>'მოგება  -  ზარალის ცხრილი'!N19+'მოგება  -  ზარალის ცხრილი'!N35</f>
        <v>5577</v>
      </c>
      <c r="M12" s="46">
        <f>'მოგება  -  ზარალის ცხრილი'!O19+'მოგება  -  ზარალის ცხრილი'!O35</f>
        <v>5927</v>
      </c>
      <c r="N12" s="46">
        <f>'მოგება  -  ზარალის ცხრილი'!P19+'მოგება  -  ზარალის ცხრილი'!P35</f>
        <v>4577</v>
      </c>
      <c r="O12" s="62">
        <f>SUM(C12:N12)</f>
        <v>119503</v>
      </c>
      <c r="P12" s="25" t="s">
        <v>73</v>
      </c>
    </row>
    <row r="13" spans="1:18" x14ac:dyDescent="0.2">
      <c r="A13" s="35"/>
      <c r="B13" s="3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2">
        <f t="shared" ref="O13" si="2">SUM(C13:N13)</f>
        <v>0</v>
      </c>
      <c r="P13" s="25"/>
    </row>
    <row r="14" spans="1:18" x14ac:dyDescent="0.2">
      <c r="A14" s="48" t="s">
        <v>6</v>
      </c>
      <c r="B14" s="48"/>
      <c r="C14" s="62">
        <f t="shared" ref="C14:O14" si="3">SUM(C12:C13)</f>
        <v>16041.833333333332</v>
      </c>
      <c r="D14" s="62">
        <f t="shared" si="3"/>
        <v>14269.833333333332</v>
      </c>
      <c r="E14" s="62">
        <f t="shared" si="3"/>
        <v>16769.833333333332</v>
      </c>
      <c r="F14" s="62">
        <f t="shared" si="3"/>
        <v>7969.833333333333</v>
      </c>
      <c r="G14" s="62">
        <f t="shared" si="3"/>
        <v>8519.8333333333321</v>
      </c>
      <c r="H14" s="62">
        <f t="shared" si="3"/>
        <v>12569.833333333332</v>
      </c>
      <c r="I14" s="62">
        <f t="shared" si="3"/>
        <v>10777</v>
      </c>
      <c r="J14" s="62">
        <f t="shared" si="3"/>
        <v>12127</v>
      </c>
      <c r="K14" s="62">
        <f t="shared" si="3"/>
        <v>4377</v>
      </c>
      <c r="L14" s="62">
        <f t="shared" si="3"/>
        <v>5577</v>
      </c>
      <c r="M14" s="62">
        <f t="shared" si="3"/>
        <v>5927</v>
      </c>
      <c r="N14" s="62">
        <f t="shared" si="3"/>
        <v>4577</v>
      </c>
      <c r="O14" s="62">
        <f t="shared" si="3"/>
        <v>119503</v>
      </c>
    </row>
    <row r="15" spans="1:18" ht="9" customHeight="1" x14ac:dyDescent="0.2">
      <c r="B15" s="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7"/>
    </row>
    <row r="16" spans="1:18" x14ac:dyDescent="0.2">
      <c r="A16" s="64" t="s">
        <v>5</v>
      </c>
      <c r="B16" s="64"/>
      <c r="C16" s="63">
        <f t="shared" ref="C16:N16" si="4">C5+C10-C14</f>
        <v>15558.166666666668</v>
      </c>
      <c r="D16" s="63">
        <f t="shared" si="4"/>
        <v>2888.3333333333358</v>
      </c>
      <c r="E16" s="63">
        <f t="shared" si="4"/>
        <v>-12281.499999999996</v>
      </c>
      <c r="F16" s="63">
        <f t="shared" si="4"/>
        <v>-18351.333333333328</v>
      </c>
      <c r="G16" s="63">
        <f t="shared" si="4"/>
        <v>-9271.1666666666606</v>
      </c>
      <c r="H16" s="63">
        <f t="shared" si="4"/>
        <v>-10240.999999999993</v>
      </c>
      <c r="I16" s="63">
        <f t="shared" si="4"/>
        <v>-10717.999999999993</v>
      </c>
      <c r="J16" s="63">
        <f t="shared" si="4"/>
        <v>-16844.999999999993</v>
      </c>
      <c r="K16" s="63">
        <f t="shared" si="4"/>
        <v>-19621.999999999993</v>
      </c>
      <c r="L16" s="63">
        <f t="shared" si="4"/>
        <v>-13298.999999999993</v>
      </c>
      <c r="M16" s="63">
        <f t="shared" si="4"/>
        <v>-1625.9999999999927</v>
      </c>
      <c r="N16" s="63">
        <f t="shared" si="4"/>
        <v>5697.0000000000073</v>
      </c>
      <c r="O16" s="47"/>
      <c r="P16" s="47">
        <f>N16-'მოგება  -  ზარალის ცხრილი'!Q42</f>
        <v>7.2759576141834259E-12</v>
      </c>
    </row>
    <row r="17" spans="2:2" x14ac:dyDescent="0.2">
      <c r="B17" s="25" t="s">
        <v>35</v>
      </c>
    </row>
    <row r="18" spans="2:2" x14ac:dyDescent="0.2">
      <c r="B18" s="28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2025-03-27T15:02:46Z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